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0" windowWidth="23385" windowHeight="15600"/>
  </bookViews>
  <sheets>
    <sheet name="RegulatoryReport" sheetId="1" r:id="rId1"/>
  </sheets>
  <definedNames>
    <definedName name="Kurs_EUR" comment="Kurs EUR prema RSD">117.489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D72" i="1"/>
  <c r="D69" i="1"/>
  <c r="D64" i="1"/>
  <c r="E32" i="1"/>
  <c r="E29" i="1"/>
  <c r="E28" i="1"/>
  <c r="E25" i="1"/>
  <c r="E22" i="1"/>
  <c r="E21" i="1"/>
  <c r="E12" i="1"/>
  <c r="E11" i="1"/>
  <c r="E41" i="1" s="1"/>
  <c r="E46" i="1" s="1"/>
  <c r="E10" i="1"/>
  <c r="E9" i="1" l="1"/>
  <c r="E42" i="1" s="1"/>
  <c r="E50" i="1" s="1"/>
  <c r="E51" i="1" s="1"/>
  <c r="E40" i="1"/>
  <c r="E45" i="1" s="1"/>
  <c r="E49" i="1"/>
  <c r="E59" i="1" s="1"/>
  <c r="E48" i="1"/>
  <c r="E58" i="1" s="1"/>
  <c r="E39" i="1"/>
  <c r="D10" i="1"/>
  <c r="D11" i="1"/>
  <c r="E57" i="1" l="1"/>
  <c r="E44" i="1"/>
  <c r="E47" i="1" s="1"/>
  <c r="D32" i="1"/>
  <c r="D41" i="1" s="1"/>
  <c r="D29" i="1"/>
  <c r="D40" i="1" s="1"/>
  <c r="D21" i="1"/>
  <c r="D25" i="1"/>
  <c r="D28" i="1" s="1"/>
  <c r="D45" i="1" l="1"/>
  <c r="D70" i="1" s="1"/>
  <c r="D65" i="1"/>
  <c r="D46" i="1"/>
  <c r="D66" i="1"/>
  <c r="E56" i="1"/>
  <c r="E55" i="1"/>
  <c r="E61" i="1" s="1"/>
  <c r="E62" i="1" s="1"/>
  <c r="D22" i="1"/>
  <c r="D39" i="1"/>
  <c r="D48" i="1"/>
  <c r="D12" i="1"/>
  <c r="D9" i="1"/>
  <c r="D42" i="1" s="1"/>
  <c r="D49" i="1" l="1"/>
  <c r="D71" i="1"/>
  <c r="D58" i="1"/>
  <c r="D73" i="1"/>
  <c r="D50" i="1"/>
  <c r="D67" i="1"/>
  <c r="D57" i="1"/>
  <c r="D44" i="1"/>
  <c r="D47" i="1" s="1"/>
  <c r="D51" i="1" l="1"/>
  <c r="D76" i="1" s="1"/>
  <c r="D75" i="1"/>
  <c r="D59" i="1"/>
  <c r="D56" i="1" s="1"/>
  <c r="D74" i="1"/>
  <c r="D55" i="1"/>
  <c r="D61" i="1" s="1"/>
  <c r="D62" i="1" s="1"/>
</calcChain>
</file>

<file path=xl/sharedStrings.xml><?xml version="1.0" encoding="utf-8"?>
<sst xmlns="http://schemas.openxmlformats.org/spreadsheetml/2006/main" count="142" uniqueCount="79">
  <si>
    <t>Maksimalna visina prihoda (MVP)</t>
  </si>
  <si>
    <t>Maksimalna visina prihoda - varijabilni deo (MVPv)</t>
  </si>
  <si>
    <t>Maksimalna visina prihoda - fiksni deo (MVPf)</t>
  </si>
  <si>
    <t>RSD</t>
  </si>
  <si>
    <t>Operativni troškovi</t>
  </si>
  <si>
    <t>Varijabilni operativni troškovi (OTv)</t>
  </si>
  <si>
    <t>Fiksni operativni troškovi (OTf)</t>
  </si>
  <si>
    <t>Amortizacija (A)</t>
  </si>
  <si>
    <t>REGULATORNI IZVEŠTAJ</t>
  </si>
  <si>
    <t>%</t>
  </si>
  <si>
    <t>Stopa prinosa na regulisana sredstva (PR)</t>
  </si>
  <si>
    <t>Regulisana sredstva (RS)</t>
  </si>
  <si>
    <t>Ostali prihod (OP)</t>
  </si>
  <si>
    <t>Korekcioni element (KE)</t>
  </si>
  <si>
    <t>OPŠTI PODACI NEOPHODNI ZA IZRAČUNAVANJE CENE</t>
  </si>
  <si>
    <t xml:space="preserve">Stepen korisnosti toplotnog izvora </t>
  </si>
  <si>
    <t>Stepen korisnosti toplifikacione mreže</t>
  </si>
  <si>
    <t>Ukupna godišnja primarna energija prema strukturi goriva</t>
  </si>
  <si>
    <t>kWh/a</t>
  </si>
  <si>
    <t>Ukupna godišnja proizvedena toplota (mereno na pragu izvora)</t>
  </si>
  <si>
    <t>Ukupna godišnja isporučena toplota krajnjim kupcima</t>
  </si>
  <si>
    <t>8.5.1</t>
  </si>
  <si>
    <t>8.5.2</t>
  </si>
  <si>
    <t>Ukupna godišnja isporučena toplota - stambeni prostor</t>
  </si>
  <si>
    <t>Ukupna godišnja isporučena toplota - poslovni prostor</t>
  </si>
  <si>
    <t>Specifična potrošnja toplote na strani krajnjih kupaca</t>
  </si>
  <si>
    <r>
      <t>kWh/m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a</t>
    </r>
  </si>
  <si>
    <t>Ukupna grejana površina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</si>
  <si>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</si>
  <si>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8.7.1</t>
  </si>
  <si>
    <t>8.7.2</t>
  </si>
  <si>
    <t>Ukupna grejana površina - stambeni prostor</t>
  </si>
  <si>
    <t>Ukupna grejana površina - poslovni prostor</t>
  </si>
  <si>
    <t>Ukupno instalisana toplotna snaga</t>
  </si>
  <si>
    <t>kW</t>
  </si>
  <si>
    <t>8.8.1</t>
  </si>
  <si>
    <t>8.8.2</t>
  </si>
  <si>
    <t>Ukupno instalisana toplotna snaga - stambeni prostor</t>
  </si>
  <si>
    <t>Ukupno instalisana toplotna snaga - poslovni prostor</t>
  </si>
  <si>
    <r>
      <t>Koeficijenti preraspodele po grupama K</t>
    </r>
    <r>
      <rPr>
        <vertAlign val="subscript"/>
        <sz val="11"/>
        <color theme="1"/>
        <rFont val="Calibri"/>
        <family val="2"/>
        <scheme val="minor"/>
      </rPr>
      <t>TGV</t>
    </r>
  </si>
  <si>
    <t>-</t>
  </si>
  <si>
    <r>
      <t>Koeficijenti preraspodele po grupama K</t>
    </r>
    <r>
      <rPr>
        <vertAlign val="subscript"/>
        <sz val="11"/>
        <color theme="1"/>
        <rFont val="Calibri"/>
        <family val="2"/>
        <scheme val="minor"/>
      </rPr>
      <t>TGF1</t>
    </r>
  </si>
  <si>
    <r>
      <t>Koeficijenti preraspodele po grupama K</t>
    </r>
    <r>
      <rPr>
        <vertAlign val="subscript"/>
        <sz val="11"/>
        <color theme="1"/>
        <rFont val="Calibri"/>
        <family val="2"/>
        <scheme val="minor"/>
      </rPr>
      <t>TGF2</t>
    </r>
  </si>
  <si>
    <t>PROSEČNE CENE</t>
  </si>
  <si>
    <t>RSD/kWh</t>
  </si>
  <si>
    <r>
      <t>RSD/m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a</t>
    </r>
  </si>
  <si>
    <t>RSD/kW a</t>
  </si>
  <si>
    <t>CENA PREMA GRUPAMA KUPACA</t>
  </si>
  <si>
    <t>Prosečna cena - varijabilni deo</t>
  </si>
  <si>
    <t>Prosečna cena - fiksni deo</t>
  </si>
  <si>
    <t>Prosečna cena - paušal</t>
  </si>
  <si>
    <t>Cena stambenog prostora - varijabilni deo</t>
  </si>
  <si>
    <t>Cena stambenog prostora - fiksni deo</t>
  </si>
  <si>
    <t>Cena stambenog prostora - paušal</t>
  </si>
  <si>
    <t>Cena poslovnog prostora - varijabilni deo</t>
  </si>
  <si>
    <t>Cena poslovnog prostora - fiksni deo</t>
  </si>
  <si>
    <t>Cena poslovnog prostora - paušal</t>
  </si>
  <si>
    <t>TARIFA OČITAVANJE</t>
  </si>
  <si>
    <t>Troškovi očitavanja alokatora troškova</t>
  </si>
  <si>
    <t>RSD/MM</t>
  </si>
  <si>
    <t>Ukupan broj mernih mesta koja se očitavaju</t>
  </si>
  <si>
    <t>MM</t>
  </si>
  <si>
    <t>12.a</t>
  </si>
  <si>
    <t>12.b</t>
  </si>
  <si>
    <t>MAKSIMALNA VISINA PRIHODA (Provera po kW)</t>
  </si>
  <si>
    <t>Provera maksimalne visine prihoda (Varijabilni deo)</t>
  </si>
  <si>
    <t>Provera maksimalne visine prihoda (Fiksni deo - naplata po kW)</t>
  </si>
  <si>
    <r>
      <t>MAKSIMALNA VISINA PRIHODA (Provera po 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</si>
  <si>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Provera maksimalne visine prihoda (Fiksni deo - naplata po m</t>
    </r>
    <r>
      <rPr>
        <vertAlign val="super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)</t>
    </r>
  </si>
  <si>
    <t>LCoE</t>
  </si>
  <si>
    <t>EUR/MWh</t>
  </si>
  <si>
    <t>RSD/MWh</t>
  </si>
  <si>
    <t>NAZAD</t>
  </si>
  <si>
    <t>Projekat “Bolja energija"</t>
  </si>
  <si>
    <t>Postojeća tehnologija</t>
  </si>
  <si>
    <t>Nova tehnologija</t>
  </si>
  <si>
    <t>RAZLIKA U CENI NOVA-POSTOJEĆA TEHNOLOGIJA , PROSEČNE CENE</t>
  </si>
  <si>
    <t>RAZLIKA U CENI NOVA-POSTOJEĆA TEHNOLOGIJA , GRUPE KUPACA</t>
  </si>
  <si>
    <t xml:space="preserve">Razlika u troškovima grejanja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</si>
</sst>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9"/>
      <color rgb="FF002F6C"/>
      <name val="Gill Sans MT"/>
      <family val="2"/>
    </font>
    <font>
      <b/>
      <sz val="11"/>
      <color rgb="FFFF3D2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D29"/>
        <bgColor indexed="64"/>
      </patternFill>
    </fill>
    <fill>
      <gradientFill degree="90">
        <stop position="0">
          <color theme="0"/>
        </stop>
        <stop position="0.5">
          <color rgb="FFC00000"/>
        </stop>
        <stop position="1">
          <color theme="0"/>
        </stop>
      </gradient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4" fontId="1" fillId="3" borderId="0" xfId="0" applyNumberFormat="1" applyFont="1" applyFill="1"/>
    <xf numFmtId="0" fontId="1" fillId="2" borderId="0" xfId="0" applyFont="1" applyFill="1"/>
    <xf numFmtId="10" fontId="1" fillId="3" borderId="0" xfId="0" applyNumberFormat="1" applyFont="1" applyFill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5" borderId="0" xfId="0" applyFill="1"/>
    <xf numFmtId="0" fontId="4" fillId="6" borderId="0" xfId="0" applyFont="1" applyFill="1"/>
    <xf numFmtId="0" fontId="0" fillId="7" borderId="0" xfId="0" applyFill="1"/>
    <xf numFmtId="4" fontId="0" fillId="7" borderId="0" xfId="0" applyNumberFormat="1" applyFill="1"/>
    <xf numFmtId="4" fontId="0" fillId="5" borderId="0" xfId="0" applyNumberFormat="1" applyFill="1"/>
    <xf numFmtId="10" fontId="0" fillId="6" borderId="0" xfId="0" applyNumberFormat="1" applyFill="1"/>
    <xf numFmtId="0" fontId="0" fillId="6" borderId="0" xfId="0" applyFill="1"/>
    <xf numFmtId="4" fontId="0" fillId="6" borderId="0" xfId="0" applyNumberFormat="1" applyFill="1"/>
    <xf numFmtId="0" fontId="3" fillId="8" borderId="0" xfId="0" applyFont="1" applyFill="1"/>
    <xf numFmtId="4" fontId="3" fillId="8" borderId="0" xfId="0" applyNumberFormat="1" applyFont="1" applyFill="1"/>
    <xf numFmtId="0" fontId="3" fillId="9" borderId="0" xfId="0" applyFont="1" applyFill="1"/>
    <xf numFmtId="4" fontId="0" fillId="0" borderId="0" xfId="0" applyNumberFormat="1" applyAlignment="1">
      <alignment horizontal="right"/>
    </xf>
    <xf numFmtId="4" fontId="3" fillId="9" borderId="0" xfId="0" applyNumberFormat="1" applyFont="1" applyFill="1"/>
    <xf numFmtId="0" fontId="3" fillId="4" borderId="0" xfId="0" applyFont="1" applyFill="1"/>
    <xf numFmtId="4" fontId="3" fillId="2" borderId="0" xfId="0" applyNumberFormat="1" applyFont="1" applyFill="1"/>
    <xf numFmtId="4" fontId="1" fillId="2" borderId="0" xfId="0" applyNumberFormat="1" applyFont="1" applyFill="1"/>
    <xf numFmtId="4" fontId="3" fillId="4" borderId="0" xfId="0" applyNumberFormat="1" applyFont="1" applyFill="1"/>
    <xf numFmtId="0" fontId="2" fillId="2" borderId="0" xfId="0" applyFont="1" applyFill="1"/>
    <xf numFmtId="4" fontId="11" fillId="10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distributed"/>
    </xf>
    <xf numFmtId="0" fontId="12" fillId="0" borderId="0" xfId="0" applyFont="1" applyAlignment="1">
      <alignment horizontal="center"/>
    </xf>
    <xf numFmtId="0" fontId="13" fillId="0" borderId="0" xfId="0" applyFont="1" applyFill="1"/>
    <xf numFmtId="4" fontId="1" fillId="3" borderId="0" xfId="0" applyNumberFormat="1" applyFont="1" applyFill="1" applyAlignment="1">
      <alignment horizontal="center"/>
    </xf>
    <xf numFmtId="0" fontId="1" fillId="3" borderId="0" xfId="0" applyFont="1" applyFill="1"/>
    <xf numFmtId="10" fontId="1" fillId="11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D29"/>
      <color rgb="FFFE67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1689100</xdr:colOff>
      <xdr:row>4</xdr:row>
      <xdr:rowOff>142423</xdr:rowOff>
    </xdr:to>
    <xdr:pic>
      <xdr:nvPicPr>
        <xdr:cNvPr id="2" name="Picture 1" descr="USAID_Horiz_Serbian_RGB_2-Color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98700" cy="92347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579120</xdr:colOff>
      <xdr:row>4</xdr:row>
      <xdr:rowOff>7620</xdr:rowOff>
    </xdr:to>
    <xdr:pic>
      <xdr:nvPicPr>
        <xdr:cNvPr id="3" name="Picture 2" descr="A picture containing graphics, circle, colorfulness, symbol&#10;&#10;Description automatically generated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0500"/>
          <a:ext cx="579120" cy="5981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Radionica/PROJEKAT%20-%20POCETNA%20STRAN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7"/>
  <sheetViews>
    <sheetView tabSelected="1" topLeftCell="A47" workbookViewId="0">
      <selection activeCell="E85" sqref="E85"/>
    </sheetView>
  </sheetViews>
  <sheetFormatPr defaultRowHeight="15" x14ac:dyDescent="0.25"/>
  <cols>
    <col min="2" max="2" width="61.7109375" customWidth="1"/>
    <col min="3" max="3" width="11.85546875" customWidth="1"/>
    <col min="4" max="4" width="21.42578125" style="2" customWidth="1"/>
    <col min="5" max="5" width="22" customWidth="1"/>
    <col min="7" max="7" width="9.140625" customWidth="1"/>
  </cols>
  <sheetData>
    <row r="3" spans="1:6" ht="16.5" x14ac:dyDescent="0.35">
      <c r="C3" s="30" t="s">
        <v>73</v>
      </c>
      <c r="D3" s="30"/>
      <c r="E3" s="30"/>
      <c r="F3" s="30"/>
    </row>
    <row r="7" spans="1:6" ht="18.75" x14ac:dyDescent="0.3">
      <c r="B7" s="27" t="s">
        <v>8</v>
      </c>
      <c r="C7" s="3"/>
      <c r="D7" s="28" t="s">
        <v>72</v>
      </c>
      <c r="E7" s="3"/>
    </row>
    <row r="8" spans="1:6" ht="15" customHeight="1" x14ac:dyDescent="0.25">
      <c r="D8" s="2" t="s">
        <v>74</v>
      </c>
      <c r="E8" t="s">
        <v>75</v>
      </c>
    </row>
    <row r="9" spans="1:6" x14ac:dyDescent="0.25">
      <c r="A9">
        <v>1</v>
      </c>
      <c r="B9" s="5" t="s">
        <v>0</v>
      </c>
      <c r="C9" s="1" t="s">
        <v>3</v>
      </c>
      <c r="D9" s="4">
        <f>D10+D11</f>
        <v>476439753</v>
      </c>
      <c r="E9" s="4">
        <f>E10+E11</f>
        <v>492593952.542</v>
      </c>
    </row>
    <row r="10" spans="1:6" x14ac:dyDescent="0.25">
      <c r="A10">
        <v>1.1000000000000001</v>
      </c>
      <c r="B10" t="s">
        <v>1</v>
      </c>
      <c r="C10" s="1" t="s">
        <v>3</v>
      </c>
      <c r="D10" s="2">
        <f>D13</f>
        <v>261101571</v>
      </c>
      <c r="E10" s="2">
        <f>E13</f>
        <v>261101571</v>
      </c>
    </row>
    <row r="11" spans="1:6" x14ac:dyDescent="0.25">
      <c r="A11">
        <v>1.2</v>
      </c>
      <c r="B11" t="s">
        <v>2</v>
      </c>
      <c r="C11" s="1" t="s">
        <v>3</v>
      </c>
      <c r="D11" s="2">
        <f>D14+D15+D16*D17-D18+D19+D53</f>
        <v>215338182</v>
      </c>
      <c r="E11" s="2">
        <f>E14+E15+E16*E17-E18+E19+E53</f>
        <v>231492381.542</v>
      </c>
    </row>
    <row r="12" spans="1:6" x14ac:dyDescent="0.25">
      <c r="A12">
        <v>2</v>
      </c>
      <c r="B12" s="5" t="s">
        <v>4</v>
      </c>
      <c r="C12" s="1" t="s">
        <v>3</v>
      </c>
      <c r="D12" s="4">
        <f>D13+D14</f>
        <v>433883009</v>
      </c>
      <c r="E12" s="4">
        <f>E13+E14</f>
        <v>433883009</v>
      </c>
    </row>
    <row r="13" spans="1:6" x14ac:dyDescent="0.25">
      <c r="A13">
        <v>2.1</v>
      </c>
      <c r="B13" t="s">
        <v>5</v>
      </c>
      <c r="C13" s="1" t="s">
        <v>3</v>
      </c>
      <c r="D13" s="2">
        <v>261101571</v>
      </c>
      <c r="E13" s="2">
        <v>261101571</v>
      </c>
    </row>
    <row r="14" spans="1:6" x14ac:dyDescent="0.25">
      <c r="A14">
        <v>2.2000000000000002</v>
      </c>
      <c r="B14" t="s">
        <v>6</v>
      </c>
      <c r="C14" s="1" t="s">
        <v>3</v>
      </c>
      <c r="D14" s="2">
        <v>172781438</v>
      </c>
      <c r="E14" s="2">
        <v>172781438</v>
      </c>
    </row>
    <row r="15" spans="1:6" x14ac:dyDescent="0.25">
      <c r="A15">
        <v>3</v>
      </c>
      <c r="B15" s="5" t="s">
        <v>7</v>
      </c>
      <c r="C15" s="1" t="s">
        <v>3</v>
      </c>
      <c r="D15" s="4">
        <v>45422495</v>
      </c>
      <c r="E15" s="4">
        <v>45422495</v>
      </c>
    </row>
    <row r="16" spans="1:6" x14ac:dyDescent="0.25">
      <c r="A16">
        <v>4</v>
      </c>
      <c r="B16" s="5" t="s">
        <v>10</v>
      </c>
      <c r="C16" s="1" t="s">
        <v>9</v>
      </c>
      <c r="D16" s="6">
        <v>0.05</v>
      </c>
      <c r="E16" s="6">
        <v>0.05</v>
      </c>
    </row>
    <row r="17" spans="1:5" x14ac:dyDescent="0.25">
      <c r="A17">
        <v>5</v>
      </c>
      <c r="B17" s="5" t="s">
        <v>11</v>
      </c>
      <c r="C17" s="1" t="s">
        <v>3</v>
      </c>
      <c r="D17" s="4">
        <v>400000000</v>
      </c>
      <c r="E17" s="4">
        <v>723083990.84000003</v>
      </c>
    </row>
    <row r="18" spans="1:5" x14ac:dyDescent="0.25">
      <c r="A18">
        <v>6</v>
      </c>
      <c r="B18" s="5" t="s">
        <v>12</v>
      </c>
      <c r="C18" s="1" t="s">
        <v>3</v>
      </c>
      <c r="D18" s="4">
        <v>22020751</v>
      </c>
      <c r="E18" s="4">
        <v>22020751</v>
      </c>
    </row>
    <row r="19" spans="1:5" x14ac:dyDescent="0.25">
      <c r="A19">
        <v>7</v>
      </c>
      <c r="B19" s="5" t="s">
        <v>13</v>
      </c>
      <c r="C19" s="1" t="s">
        <v>3</v>
      </c>
      <c r="D19" s="4">
        <v>-845000</v>
      </c>
      <c r="E19" s="4">
        <v>-845000</v>
      </c>
    </row>
    <row r="20" spans="1:5" x14ac:dyDescent="0.25">
      <c r="A20" s="7">
        <v>8</v>
      </c>
      <c r="B20" s="8" t="s">
        <v>14</v>
      </c>
      <c r="E20" s="2"/>
    </row>
    <row r="21" spans="1:5" x14ac:dyDescent="0.25">
      <c r="A21">
        <v>8.1</v>
      </c>
      <c r="B21" s="11" t="s">
        <v>15</v>
      </c>
      <c r="C21" s="1" t="s">
        <v>9</v>
      </c>
      <c r="D21" s="15">
        <f>D24/D23</f>
        <v>0.90156063190448099</v>
      </c>
      <c r="E21" s="15">
        <f>E24/E23</f>
        <v>0.90156063190448099</v>
      </c>
    </row>
    <row r="22" spans="1:5" x14ac:dyDescent="0.25">
      <c r="A22">
        <v>8.1999999999999993</v>
      </c>
      <c r="B22" s="11" t="s">
        <v>16</v>
      </c>
      <c r="C22" s="1" t="s">
        <v>9</v>
      </c>
      <c r="D22" s="15">
        <f>D25/D24</f>
        <v>0.95486988071957257</v>
      </c>
      <c r="E22" s="15">
        <f>E25/E24</f>
        <v>0.95486988071957257</v>
      </c>
    </row>
    <row r="23" spans="1:5" x14ac:dyDescent="0.25">
      <c r="A23">
        <v>8.3000000000000007</v>
      </c>
      <c r="B23" s="10" t="s">
        <v>17</v>
      </c>
      <c r="C23" s="1" t="s">
        <v>18</v>
      </c>
      <c r="D23" s="14">
        <v>62731000</v>
      </c>
      <c r="E23" s="14">
        <v>62731000</v>
      </c>
    </row>
    <row r="24" spans="1:5" x14ac:dyDescent="0.25">
      <c r="A24">
        <v>8.4</v>
      </c>
      <c r="B24" s="10" t="s">
        <v>19</v>
      </c>
      <c r="C24" s="1" t="s">
        <v>18</v>
      </c>
      <c r="D24" s="14">
        <v>56555800</v>
      </c>
      <c r="E24" s="14">
        <v>56555800</v>
      </c>
    </row>
    <row r="25" spans="1:5" x14ac:dyDescent="0.25">
      <c r="A25">
        <v>8.5</v>
      </c>
      <c r="B25" s="10" t="s">
        <v>20</v>
      </c>
      <c r="C25" s="1" t="s">
        <v>18</v>
      </c>
      <c r="D25" s="14">
        <f>D26+D27</f>
        <v>54003430</v>
      </c>
      <c r="E25" s="14">
        <f>E26+E27</f>
        <v>54003430</v>
      </c>
    </row>
    <row r="26" spans="1:5" x14ac:dyDescent="0.25">
      <c r="A26" s="9" t="s">
        <v>21</v>
      </c>
      <c r="B26" s="12" t="s">
        <v>23</v>
      </c>
      <c r="C26" s="1" t="s">
        <v>18</v>
      </c>
      <c r="D26" s="13">
        <v>43023321</v>
      </c>
      <c r="E26" s="13">
        <v>43023321</v>
      </c>
    </row>
    <row r="27" spans="1:5" x14ac:dyDescent="0.25">
      <c r="A27" s="9" t="s">
        <v>22</v>
      </c>
      <c r="B27" s="12" t="s">
        <v>24</v>
      </c>
      <c r="C27" s="1" t="s">
        <v>18</v>
      </c>
      <c r="D27" s="13">
        <v>10980109</v>
      </c>
      <c r="E27" s="13">
        <v>10980109</v>
      </c>
    </row>
    <row r="28" spans="1:5" ht="17.25" x14ac:dyDescent="0.25">
      <c r="A28">
        <v>8.6</v>
      </c>
      <c r="B28" s="16" t="s">
        <v>25</v>
      </c>
      <c r="C28" s="1" t="s">
        <v>26</v>
      </c>
      <c r="D28" s="17">
        <f>D25/D29</f>
        <v>111.72414577833682</v>
      </c>
      <c r="E28" s="17">
        <f>E25/E29</f>
        <v>111.72414577833682</v>
      </c>
    </row>
    <row r="29" spans="1:5" ht="17.25" x14ac:dyDescent="0.25">
      <c r="A29">
        <v>8.6999999999999993</v>
      </c>
      <c r="B29" s="16" t="s">
        <v>27</v>
      </c>
      <c r="C29" s="1" t="s">
        <v>28</v>
      </c>
      <c r="D29" s="17">
        <f>D30+D31</f>
        <v>483364</v>
      </c>
      <c r="E29" s="17">
        <f>E30+E31</f>
        <v>483364</v>
      </c>
    </row>
    <row r="30" spans="1:5" ht="17.25" x14ac:dyDescent="0.25">
      <c r="A30" s="9" t="s">
        <v>29</v>
      </c>
      <c r="B30" s="12" t="s">
        <v>31</v>
      </c>
      <c r="C30" s="1" t="s">
        <v>28</v>
      </c>
      <c r="D30" s="13">
        <v>377388</v>
      </c>
      <c r="E30" s="13">
        <v>377388</v>
      </c>
    </row>
    <row r="31" spans="1:5" ht="17.25" x14ac:dyDescent="0.25">
      <c r="A31" s="9" t="s">
        <v>30</v>
      </c>
      <c r="B31" s="12" t="s">
        <v>32</v>
      </c>
      <c r="C31" s="1" t="s">
        <v>28</v>
      </c>
      <c r="D31" s="13">
        <v>105976</v>
      </c>
      <c r="E31" s="13">
        <v>105976</v>
      </c>
    </row>
    <row r="32" spans="1:5" x14ac:dyDescent="0.25">
      <c r="A32">
        <v>8.8000000000000007</v>
      </c>
      <c r="B32" s="16" t="s">
        <v>33</v>
      </c>
      <c r="C32" s="1" t="s">
        <v>34</v>
      </c>
      <c r="D32" s="17">
        <f>D33+D34</f>
        <v>72500</v>
      </c>
      <c r="E32" s="17">
        <f>E33+E34</f>
        <v>72500</v>
      </c>
    </row>
    <row r="33" spans="1:5" x14ac:dyDescent="0.25">
      <c r="A33" s="9" t="s">
        <v>35</v>
      </c>
      <c r="B33" s="12" t="s">
        <v>37</v>
      </c>
      <c r="C33" s="1" t="s">
        <v>34</v>
      </c>
      <c r="D33" s="13">
        <v>56400</v>
      </c>
      <c r="E33" s="13">
        <v>56400</v>
      </c>
    </row>
    <row r="34" spans="1:5" x14ac:dyDescent="0.25">
      <c r="A34" s="9" t="s">
        <v>36</v>
      </c>
      <c r="B34" s="12" t="s">
        <v>38</v>
      </c>
      <c r="C34" s="1" t="s">
        <v>34</v>
      </c>
      <c r="D34" s="13">
        <v>16100</v>
      </c>
      <c r="E34" s="13">
        <v>16100</v>
      </c>
    </row>
    <row r="35" spans="1:5" ht="18" x14ac:dyDescent="0.35">
      <c r="A35">
        <v>8.9</v>
      </c>
      <c r="B35" s="12" t="s">
        <v>39</v>
      </c>
      <c r="C35" s="1" t="s">
        <v>40</v>
      </c>
      <c r="D35" s="2">
        <v>1.25</v>
      </c>
      <c r="E35" s="2">
        <v>1.25</v>
      </c>
    </row>
    <row r="36" spans="1:5" ht="18" x14ac:dyDescent="0.35">
      <c r="A36">
        <v>8.1</v>
      </c>
      <c r="B36" s="12" t="s">
        <v>41</v>
      </c>
      <c r="C36" s="1" t="s">
        <v>40</v>
      </c>
      <c r="D36" s="2">
        <v>1.25</v>
      </c>
      <c r="E36" s="2">
        <v>1.25</v>
      </c>
    </row>
    <row r="37" spans="1:5" ht="18" x14ac:dyDescent="0.35">
      <c r="A37">
        <v>8.11</v>
      </c>
      <c r="B37" s="12" t="s">
        <v>42</v>
      </c>
      <c r="C37" s="1" t="s">
        <v>40</v>
      </c>
      <c r="D37" s="21">
        <v>1.25</v>
      </c>
      <c r="E37" s="21">
        <v>1.25</v>
      </c>
    </row>
    <row r="38" spans="1:5" x14ac:dyDescent="0.25">
      <c r="A38">
        <v>9</v>
      </c>
      <c r="B38" s="8" t="s">
        <v>43</v>
      </c>
      <c r="E38" s="2"/>
    </row>
    <row r="39" spans="1:5" x14ac:dyDescent="0.25">
      <c r="A39">
        <v>9.1</v>
      </c>
      <c r="B39" s="18" t="s">
        <v>48</v>
      </c>
      <c r="C39" s="1" t="s">
        <v>44</v>
      </c>
      <c r="D39" s="19">
        <f>D10/D25</f>
        <v>4.8349071716370604</v>
      </c>
      <c r="E39" s="19">
        <f>E10/E25</f>
        <v>4.8349071716370604</v>
      </c>
    </row>
    <row r="40" spans="1:5" ht="17.25" x14ac:dyDescent="0.25">
      <c r="A40">
        <v>9.1999999999999993</v>
      </c>
      <c r="B40" s="18" t="s">
        <v>49</v>
      </c>
      <c r="C40" s="1" t="s">
        <v>45</v>
      </c>
      <c r="D40" s="19">
        <f>D11/D29</f>
        <v>445.49900695955841</v>
      </c>
      <c r="E40" s="19">
        <f>E11/E29</f>
        <v>478.91936830628674</v>
      </c>
    </row>
    <row r="41" spans="1:5" x14ac:dyDescent="0.25">
      <c r="A41">
        <v>9.3000000000000007</v>
      </c>
      <c r="B41" s="18" t="s">
        <v>49</v>
      </c>
      <c r="C41" s="1" t="s">
        <v>46</v>
      </c>
      <c r="D41" s="19">
        <f>D11/D32</f>
        <v>2970.1818206896551</v>
      </c>
      <c r="E41" s="19">
        <f>E11/E32</f>
        <v>3192.9983660965518</v>
      </c>
    </row>
    <row r="42" spans="1:5" ht="17.25" x14ac:dyDescent="0.25">
      <c r="A42">
        <v>9.4</v>
      </c>
      <c r="B42" s="18" t="s">
        <v>50</v>
      </c>
      <c r="C42" s="1" t="s">
        <v>45</v>
      </c>
      <c r="D42" s="19">
        <f>D9/D29</f>
        <v>985.67488062826362</v>
      </c>
      <c r="E42" s="19">
        <f>E9/E29</f>
        <v>1019.0952419749919</v>
      </c>
    </row>
    <row r="43" spans="1:5" x14ac:dyDescent="0.25">
      <c r="A43">
        <v>10</v>
      </c>
      <c r="B43" s="8" t="s">
        <v>47</v>
      </c>
      <c r="E43" s="2"/>
    </row>
    <row r="44" spans="1:5" x14ac:dyDescent="0.25">
      <c r="A44">
        <v>10.1</v>
      </c>
      <c r="B44" s="18" t="s">
        <v>51</v>
      </c>
      <c r="C44" s="1" t="s">
        <v>44</v>
      </c>
      <c r="D44" s="19">
        <f>D39/(D30/D29+D35*D31/D29)</f>
        <v>4.5836685314561629</v>
      </c>
      <c r="E44" s="19">
        <f>E39/(E30/E29+E35*E31/E29)</f>
        <v>4.5836685314561629</v>
      </c>
    </row>
    <row r="45" spans="1:5" ht="17.25" x14ac:dyDescent="0.25">
      <c r="A45">
        <v>10.199999999999999</v>
      </c>
      <c r="B45" s="18" t="s">
        <v>52</v>
      </c>
      <c r="C45" s="1" t="s">
        <v>45</v>
      </c>
      <c r="D45" s="19">
        <f>D40/(D30/D29+D36*D31/D29)</f>
        <v>422.34932471393995</v>
      </c>
      <c r="E45" s="19">
        <f>E40/(E30/E29+E36*E31/E29)</f>
        <v>454.03304751911315</v>
      </c>
    </row>
    <row r="46" spans="1:5" x14ac:dyDescent="0.25">
      <c r="A46">
        <v>10.3</v>
      </c>
      <c r="B46" s="18" t="s">
        <v>52</v>
      </c>
      <c r="C46" s="1" t="s">
        <v>46</v>
      </c>
      <c r="D46" s="19">
        <f>D41/(D33/D32+D37*D34/D32)</f>
        <v>2813.9586017641291</v>
      </c>
      <c r="E46" s="19">
        <f>E41/(E33/E32+E37*E34/E32)</f>
        <v>3025.0556228944788</v>
      </c>
    </row>
    <row r="47" spans="1:5" ht="17.25" x14ac:dyDescent="0.25">
      <c r="A47">
        <v>10.4</v>
      </c>
      <c r="B47" s="20" t="s">
        <v>54</v>
      </c>
      <c r="C47" s="1" t="s">
        <v>45</v>
      </c>
      <c r="D47" s="22">
        <f>D44*D35</f>
        <v>5.7295856643202034</v>
      </c>
      <c r="E47" s="22">
        <f>E44*E35</f>
        <v>5.7295856643202034</v>
      </c>
    </row>
    <row r="48" spans="1:5" x14ac:dyDescent="0.25">
      <c r="A48">
        <v>10.5</v>
      </c>
      <c r="B48" s="20" t="s">
        <v>55</v>
      </c>
      <c r="C48" s="1" t="s">
        <v>44</v>
      </c>
      <c r="D48" s="22">
        <f>D45*D36</f>
        <v>527.93665589242494</v>
      </c>
      <c r="E48" s="22">
        <f>E45*E36</f>
        <v>567.54130939889149</v>
      </c>
    </row>
    <row r="49" spans="1:5" ht="17.25" x14ac:dyDescent="0.25">
      <c r="A49">
        <v>10.6</v>
      </c>
      <c r="B49" s="20" t="s">
        <v>55</v>
      </c>
      <c r="C49" s="1" t="s">
        <v>45</v>
      </c>
      <c r="D49" s="22">
        <f>D46*D37</f>
        <v>3517.4482522051612</v>
      </c>
      <c r="E49" s="22">
        <f>E46*E37</f>
        <v>3781.3195286180985</v>
      </c>
    </row>
    <row r="50" spans="1:5" x14ac:dyDescent="0.25">
      <c r="A50">
        <v>10.7</v>
      </c>
      <c r="B50" s="18" t="s">
        <v>53</v>
      </c>
      <c r="C50" s="1" t="s">
        <v>46</v>
      </c>
      <c r="D50" s="19">
        <f>D42/(D30/D29+D35*D31/D29)</f>
        <v>934.45577592192342</v>
      </c>
      <c r="E50" s="19">
        <f>E42/(E30/E29+E35*E31/E29)</f>
        <v>966.13949872709657</v>
      </c>
    </row>
    <row r="51" spans="1:5" ht="17.25" x14ac:dyDescent="0.25">
      <c r="A51">
        <v>10.8</v>
      </c>
      <c r="B51" s="18" t="s">
        <v>56</v>
      </c>
      <c r="C51" s="1" t="s">
        <v>45</v>
      </c>
      <c r="D51" s="19">
        <f>D50*D35</f>
        <v>1168.0697199024044</v>
      </c>
      <c r="E51" s="19">
        <f>E50*E35</f>
        <v>1207.6743734088707</v>
      </c>
    </row>
    <row r="52" spans="1:5" x14ac:dyDescent="0.25">
      <c r="A52">
        <v>11</v>
      </c>
      <c r="B52" s="8" t="s">
        <v>57</v>
      </c>
      <c r="E52" s="2"/>
    </row>
    <row r="53" spans="1:5" x14ac:dyDescent="0.25">
      <c r="A53">
        <v>11.1</v>
      </c>
      <c r="B53" s="7" t="s">
        <v>58</v>
      </c>
      <c r="C53" s="1" t="s">
        <v>59</v>
      </c>
      <c r="D53" s="2">
        <v>0</v>
      </c>
      <c r="E53" s="2">
        <v>0</v>
      </c>
    </row>
    <row r="54" spans="1:5" x14ac:dyDescent="0.25">
      <c r="A54">
        <v>11.2</v>
      </c>
      <c r="B54" s="7" t="s">
        <v>60</v>
      </c>
      <c r="C54" s="1" t="s">
        <v>61</v>
      </c>
      <c r="D54" s="2">
        <v>32188</v>
      </c>
      <c r="E54" s="2">
        <v>32188</v>
      </c>
    </row>
    <row r="55" spans="1:5" ht="17.25" x14ac:dyDescent="0.25">
      <c r="A55" s="9" t="s">
        <v>62</v>
      </c>
      <c r="B55" s="5" t="s">
        <v>67</v>
      </c>
      <c r="C55" s="1" t="s">
        <v>3</v>
      </c>
      <c r="D55" s="25">
        <f>D57+D58</f>
        <v>476439753</v>
      </c>
      <c r="E55" s="25">
        <f>E57+E58</f>
        <v>492593952.54199994</v>
      </c>
    </row>
    <row r="56" spans="1:5" x14ac:dyDescent="0.25">
      <c r="A56" s="9" t="s">
        <v>63</v>
      </c>
      <c r="B56" s="5" t="s">
        <v>64</v>
      </c>
      <c r="C56" s="1" t="s">
        <v>3</v>
      </c>
      <c r="D56" s="25">
        <f>D57+D59</f>
        <v>476439753</v>
      </c>
      <c r="E56" s="25">
        <f>E57+E59</f>
        <v>492593952.54199994</v>
      </c>
    </row>
    <row r="57" spans="1:5" x14ac:dyDescent="0.25">
      <c r="A57">
        <v>12.1</v>
      </c>
      <c r="B57" s="23" t="s">
        <v>65</v>
      </c>
      <c r="C57" s="1" t="s">
        <v>3</v>
      </c>
      <c r="D57" s="26">
        <f>D39*D25</f>
        <v>261101570.99999997</v>
      </c>
      <c r="E57" s="26">
        <f>E39*E25</f>
        <v>261101570.99999997</v>
      </c>
    </row>
    <row r="58" spans="1:5" ht="17.25" x14ac:dyDescent="0.25">
      <c r="A58">
        <v>12.2</v>
      </c>
      <c r="B58" s="23" t="s">
        <v>68</v>
      </c>
      <c r="C58" s="1" t="s">
        <v>3</v>
      </c>
      <c r="D58" s="26">
        <f>D45*D30+D48*D31</f>
        <v>215338182</v>
      </c>
      <c r="E58" s="26">
        <f>E45*E30+E48*E31</f>
        <v>231492381.542</v>
      </c>
    </row>
    <row r="59" spans="1:5" x14ac:dyDescent="0.25">
      <c r="A59">
        <v>12.3</v>
      </c>
      <c r="B59" s="23" t="s">
        <v>66</v>
      </c>
      <c r="C59" s="1" t="s">
        <v>3</v>
      </c>
      <c r="D59" s="26">
        <f>D46*D33+D49*D34</f>
        <v>215338182</v>
      </c>
      <c r="E59" s="26">
        <f>E46*E33+E49*E34</f>
        <v>231492381.542</v>
      </c>
    </row>
    <row r="60" spans="1:5" x14ac:dyDescent="0.25">
      <c r="E60" s="2"/>
    </row>
    <row r="61" spans="1:5" x14ac:dyDescent="0.25">
      <c r="B61" s="29" t="s">
        <v>69</v>
      </c>
      <c r="C61" s="1" t="s">
        <v>71</v>
      </c>
      <c r="D61" s="24">
        <f>1000*D55/D25</f>
        <v>8822.3980032379422</v>
      </c>
      <c r="E61" s="24">
        <f>1000*E55/E25</f>
        <v>9121.5308461332916</v>
      </c>
    </row>
    <row r="62" spans="1:5" x14ac:dyDescent="0.25">
      <c r="B62" s="29"/>
      <c r="C62" s="1" t="s">
        <v>70</v>
      </c>
      <c r="D62" s="25">
        <f>D61/Kurs_EUR</f>
        <v>75.091268146277031</v>
      </c>
      <c r="E62" s="25">
        <f>E61/Kurs_EUR</f>
        <v>77.637317928770273</v>
      </c>
    </row>
    <row r="63" spans="1:5" x14ac:dyDescent="0.25">
      <c r="B63" s="31" t="s">
        <v>76</v>
      </c>
    </row>
    <row r="64" spans="1:5" x14ac:dyDescent="0.25">
      <c r="B64" s="18" t="s">
        <v>48</v>
      </c>
      <c r="C64" s="1" t="s">
        <v>44</v>
      </c>
      <c r="D64" s="32">
        <f>SUM(E39-D39)</f>
        <v>0</v>
      </c>
      <c r="E64" s="32"/>
    </row>
    <row r="65" spans="2:5" ht="17.25" x14ac:dyDescent="0.25">
      <c r="B65" s="18" t="s">
        <v>49</v>
      </c>
      <c r="C65" s="1" t="s">
        <v>45</v>
      </c>
      <c r="D65" s="32">
        <f t="shared" ref="D65:D67" si="0">SUM(E40-D40)</f>
        <v>33.420361346728328</v>
      </c>
      <c r="E65" s="32"/>
    </row>
    <row r="66" spans="2:5" x14ac:dyDescent="0.25">
      <c r="B66" s="18" t="s">
        <v>49</v>
      </c>
      <c r="C66" s="1" t="s">
        <v>46</v>
      </c>
      <c r="D66" s="32">
        <f t="shared" si="0"/>
        <v>222.81654540689669</v>
      </c>
      <c r="E66" s="32"/>
    </row>
    <row r="67" spans="2:5" ht="17.25" x14ac:dyDescent="0.25">
      <c r="B67" s="18" t="s">
        <v>50</v>
      </c>
      <c r="C67" s="1" t="s">
        <v>45</v>
      </c>
      <c r="D67" s="32">
        <f t="shared" si="0"/>
        <v>33.420361346728328</v>
      </c>
      <c r="E67" s="32"/>
    </row>
    <row r="68" spans="2:5" x14ac:dyDescent="0.25">
      <c r="B68" s="31" t="s">
        <v>77</v>
      </c>
      <c r="D68" s="4"/>
      <c r="E68" s="33"/>
    </row>
    <row r="69" spans="2:5" x14ac:dyDescent="0.25">
      <c r="B69" s="18" t="s">
        <v>51</v>
      </c>
      <c r="C69" s="1" t="s">
        <v>44</v>
      </c>
      <c r="D69" s="32">
        <f>SUM(E44-D44)</f>
        <v>0</v>
      </c>
      <c r="E69" s="32"/>
    </row>
    <row r="70" spans="2:5" ht="17.25" x14ac:dyDescent="0.25">
      <c r="B70" s="18" t="s">
        <v>52</v>
      </c>
      <c r="C70" s="1" t="s">
        <v>45</v>
      </c>
      <c r="D70" s="32">
        <f t="shared" ref="D70:D76" si="1">SUM(E45-D45)</f>
        <v>31.683722805173204</v>
      </c>
      <c r="E70" s="32"/>
    </row>
    <row r="71" spans="2:5" x14ac:dyDescent="0.25">
      <c r="B71" s="18" t="s">
        <v>52</v>
      </c>
      <c r="C71" s="1" t="s">
        <v>46</v>
      </c>
      <c r="D71" s="32">
        <f t="shared" si="1"/>
        <v>211.09702113034973</v>
      </c>
      <c r="E71" s="32"/>
    </row>
    <row r="72" spans="2:5" ht="17.25" x14ac:dyDescent="0.25">
      <c r="B72" s="20" t="s">
        <v>54</v>
      </c>
      <c r="C72" s="1" t="s">
        <v>45</v>
      </c>
      <c r="D72" s="32">
        <f t="shared" si="1"/>
        <v>0</v>
      </c>
      <c r="E72" s="32"/>
    </row>
    <row r="73" spans="2:5" x14ac:dyDescent="0.25">
      <c r="B73" s="20" t="s">
        <v>55</v>
      </c>
      <c r="C73" s="1" t="s">
        <v>44</v>
      </c>
      <c r="D73" s="32">
        <f t="shared" si="1"/>
        <v>39.604653506466548</v>
      </c>
      <c r="E73" s="32"/>
    </row>
    <row r="74" spans="2:5" ht="17.25" x14ac:dyDescent="0.25">
      <c r="B74" s="20" t="s">
        <v>55</v>
      </c>
      <c r="C74" s="1" t="s">
        <v>45</v>
      </c>
      <c r="D74" s="32">
        <f t="shared" si="1"/>
        <v>263.87127641293728</v>
      </c>
      <c r="E74" s="32"/>
    </row>
    <row r="75" spans="2:5" x14ac:dyDescent="0.25">
      <c r="B75" s="18" t="s">
        <v>53</v>
      </c>
      <c r="C75" s="1" t="s">
        <v>46</v>
      </c>
      <c r="D75" s="32">
        <f t="shared" si="1"/>
        <v>31.683722805173147</v>
      </c>
      <c r="E75" s="32"/>
    </row>
    <row r="76" spans="2:5" ht="17.25" x14ac:dyDescent="0.25">
      <c r="B76" s="18" t="s">
        <v>56</v>
      </c>
      <c r="C76" s="1" t="s">
        <v>45</v>
      </c>
      <c r="D76" s="32">
        <f t="shared" si="1"/>
        <v>39.60465350646632</v>
      </c>
      <c r="E76" s="32"/>
    </row>
    <row r="77" spans="2:5" x14ac:dyDescent="0.25">
      <c r="B77" s="20" t="s">
        <v>78</v>
      </c>
      <c r="C77" s="1" t="s">
        <v>9</v>
      </c>
      <c r="D77" s="34">
        <f>SUM((E42-D42)/D42)</f>
        <v>3.3906069844679795E-2</v>
      </c>
      <c r="E77" s="34"/>
    </row>
  </sheetData>
  <mergeCells count="15">
    <mergeCell ref="D73:E73"/>
    <mergeCell ref="D74:E74"/>
    <mergeCell ref="D75:E75"/>
    <mergeCell ref="D76:E76"/>
    <mergeCell ref="D77:E77"/>
    <mergeCell ref="D67:E67"/>
    <mergeCell ref="D69:E69"/>
    <mergeCell ref="D70:E70"/>
    <mergeCell ref="D71:E71"/>
    <mergeCell ref="D72:E72"/>
    <mergeCell ref="B61:B62"/>
    <mergeCell ref="C3:F3"/>
    <mergeCell ref="D64:E64"/>
    <mergeCell ref="D65:E65"/>
    <mergeCell ref="D66:E66"/>
  </mergeCells>
  <hyperlinks>
    <hyperlink ref="D7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RegulatoryReport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2022-07-19T11:16:25Z</dcterms:created>
  <dcterms:modified xsi:type="dcterms:W3CDTF">2023-07-04T10:37:35Z</dcterms:modified>
</cp:coreProperties>
</file>