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activeTab="2"/>
  </bookViews>
  <sheets>
    <sheet name="Регулаторни извештај" sheetId="1" r:id="rId1"/>
    <sheet name="Варијабилни трошкови " sheetId="2" r:id="rId2"/>
    <sheet name="Фиксни трошкови" sheetId="3" r:id="rId3"/>
    <sheet name="Амортизација" sheetId="4" r:id="rId4"/>
    <sheet name="Регулисана средства" sheetId="5" r:id="rId5"/>
    <sheet name="Принос на регулисана средства" sheetId="6" r:id="rId6"/>
    <sheet name="Остали приходи" sheetId="7" r:id="rId7"/>
    <sheet name="Корекциони елемент" sheetId="9" r:id="rId8"/>
    <sheet name="Sheet1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D15" i="7" l="1"/>
  <c r="E21" i="6"/>
  <c r="E17" i="6"/>
  <c r="G53" i="5"/>
  <c r="G46" i="5"/>
  <c r="G15" i="5"/>
  <c r="G11" i="5"/>
  <c r="F54" i="5"/>
  <c r="F53" i="5"/>
  <c r="F46" i="5"/>
  <c r="F41" i="5"/>
  <c r="F37" i="5"/>
  <c r="F33" i="5"/>
  <c r="F29" i="5"/>
  <c r="F28" i="5"/>
  <c r="F24" i="5"/>
  <c r="F20" i="5"/>
  <c r="F15" i="5"/>
  <c r="E53" i="5"/>
  <c r="E46" i="5"/>
  <c r="E37" i="5"/>
  <c r="E33" i="5"/>
  <c r="E29" i="5"/>
  <c r="E11" i="5"/>
  <c r="G19" i="4"/>
  <c r="D13" i="4"/>
  <c r="H12" i="4"/>
  <c r="F13" i="4"/>
  <c r="F10" i="4"/>
  <c r="F18" i="4" l="1"/>
  <c r="F20" i="4" s="1"/>
  <c r="E69" i="3"/>
  <c r="F64" i="3"/>
  <c r="E64" i="3"/>
  <c r="F60" i="3"/>
  <c r="E60" i="3"/>
  <c r="F54" i="3"/>
  <c r="E54" i="3"/>
  <c r="F47" i="3"/>
  <c r="E47" i="3"/>
  <c r="F46" i="3"/>
  <c r="E46" i="3"/>
  <c r="F32" i="3"/>
  <c r="E32" i="3"/>
  <c r="F38" i="3"/>
  <c r="E38" i="3"/>
  <c r="F34" i="3"/>
  <c r="E34" i="3"/>
  <c r="F25" i="3"/>
  <c r="E25" i="3"/>
  <c r="F17" i="3"/>
  <c r="E17" i="3"/>
  <c r="E11" i="3"/>
  <c r="E7" i="3"/>
  <c r="F11" i="3"/>
  <c r="G10" i="2"/>
  <c r="D20" i="1" l="1"/>
  <c r="D47" i="1" l="1"/>
  <c r="D27" i="1" l="1"/>
  <c r="D19" i="1"/>
  <c r="D24" i="1"/>
  <c r="H19" i="4"/>
  <c r="G17" i="4"/>
  <c r="H17" i="4" s="1"/>
  <c r="G16" i="4"/>
  <c r="H16" i="4" s="1"/>
  <c r="G15" i="4"/>
  <c r="H15" i="4" s="1"/>
  <c r="G14" i="4"/>
  <c r="G12" i="4"/>
  <c r="G11" i="4"/>
  <c r="H19" i="2"/>
  <c r="D8" i="1" s="1"/>
  <c r="D5" i="1" s="1"/>
  <c r="D34" i="1" s="1"/>
  <c r="D39" i="1" s="1"/>
  <c r="D42" i="1" s="1"/>
  <c r="D7" i="9"/>
  <c r="D14" i="1" s="1"/>
  <c r="D13" i="1"/>
  <c r="F21" i="6"/>
  <c r="F17" i="6"/>
  <c r="E10" i="6"/>
  <c r="D11" i="1" s="1"/>
  <c r="D10" i="4"/>
  <c r="D18" i="4" s="1"/>
  <c r="D20" i="4" s="1"/>
  <c r="G7" i="2"/>
  <c r="G8" i="2"/>
  <c r="G9" i="2"/>
  <c r="G11" i="2"/>
  <c r="G12" i="2"/>
  <c r="G13" i="2"/>
  <c r="G14" i="2"/>
  <c r="G15" i="2"/>
  <c r="G16" i="2"/>
  <c r="G17" i="2"/>
  <c r="G18" i="2"/>
  <c r="G6" i="2"/>
  <c r="G13" i="4" l="1"/>
  <c r="H14" i="4"/>
  <c r="H11" i="4"/>
  <c r="G10" i="4"/>
  <c r="G19" i="2"/>
  <c r="H13" i="4"/>
  <c r="H10" i="4"/>
  <c r="E26" i="6"/>
  <c r="F26" i="6"/>
  <c r="S53" i="5"/>
  <c r="R53" i="5"/>
  <c r="Q53" i="5"/>
  <c r="P53" i="5"/>
  <c r="L53" i="5"/>
  <c r="I53" i="5"/>
  <c r="H53" i="5"/>
  <c r="G52" i="5"/>
  <c r="J52" i="5" s="1"/>
  <c r="U52" i="5" s="1"/>
  <c r="O51" i="5"/>
  <c r="N51" i="5"/>
  <c r="G51" i="5"/>
  <c r="J51" i="5" s="1"/>
  <c r="O50" i="5"/>
  <c r="N50" i="5"/>
  <c r="G50" i="5"/>
  <c r="K50" i="5" s="1"/>
  <c r="O49" i="5"/>
  <c r="N49" i="5"/>
  <c r="G49" i="5"/>
  <c r="J49" i="5" s="1"/>
  <c r="O48" i="5"/>
  <c r="N48" i="5"/>
  <c r="G48" i="5"/>
  <c r="K48" i="5" s="1"/>
  <c r="I46" i="5"/>
  <c r="G45" i="5"/>
  <c r="J45" i="5" s="1"/>
  <c r="U45" i="5" s="1"/>
  <c r="O44" i="5"/>
  <c r="N44" i="5"/>
  <c r="G44" i="5"/>
  <c r="K44" i="5" s="1"/>
  <c r="O43" i="5"/>
  <c r="N43" i="5"/>
  <c r="G43" i="5"/>
  <c r="J43" i="5" s="1"/>
  <c r="O42" i="5"/>
  <c r="N42" i="5"/>
  <c r="G42" i="5"/>
  <c r="K42" i="5" s="1"/>
  <c r="S41" i="5"/>
  <c r="R41" i="5"/>
  <c r="Q41" i="5"/>
  <c r="P41" i="5"/>
  <c r="L41" i="5"/>
  <c r="H41" i="5"/>
  <c r="E41" i="5"/>
  <c r="O40" i="5"/>
  <c r="N40" i="5"/>
  <c r="G40" i="5"/>
  <c r="K40" i="5" s="1"/>
  <c r="O39" i="5"/>
  <c r="N39" i="5"/>
  <c r="G39" i="5"/>
  <c r="J39" i="5" s="1"/>
  <c r="O38" i="5"/>
  <c r="O37" i="5" s="1"/>
  <c r="N38" i="5"/>
  <c r="G38" i="5"/>
  <c r="K38" i="5" s="1"/>
  <c r="S37" i="5"/>
  <c r="R37" i="5"/>
  <c r="Q37" i="5"/>
  <c r="P37" i="5"/>
  <c r="L37" i="5"/>
  <c r="H37" i="5"/>
  <c r="O36" i="5"/>
  <c r="N36" i="5"/>
  <c r="G36" i="5"/>
  <c r="K36" i="5" s="1"/>
  <c r="O35" i="5"/>
  <c r="N35" i="5"/>
  <c r="G35" i="5"/>
  <c r="J35" i="5" s="1"/>
  <c r="O34" i="5"/>
  <c r="O33" i="5" s="1"/>
  <c r="N34" i="5"/>
  <c r="G34" i="5"/>
  <c r="K34" i="5" s="1"/>
  <c r="S33" i="5"/>
  <c r="R33" i="5"/>
  <c r="R28" i="5" s="1"/>
  <c r="Q33" i="5"/>
  <c r="P33" i="5"/>
  <c r="L33" i="5"/>
  <c r="H33" i="5"/>
  <c r="O32" i="5"/>
  <c r="N32" i="5"/>
  <c r="G32" i="5"/>
  <c r="K32" i="5" s="1"/>
  <c r="O31" i="5"/>
  <c r="N31" i="5"/>
  <c r="G31" i="5"/>
  <c r="J31" i="5" s="1"/>
  <c r="O30" i="5"/>
  <c r="O29" i="5" s="1"/>
  <c r="N30" i="5"/>
  <c r="G30" i="5"/>
  <c r="K30" i="5" s="1"/>
  <c r="S29" i="5"/>
  <c r="R29" i="5"/>
  <c r="Q29" i="5"/>
  <c r="P29" i="5"/>
  <c r="P28" i="5" s="1"/>
  <c r="L29" i="5"/>
  <c r="H29" i="5"/>
  <c r="O27" i="5"/>
  <c r="N27" i="5"/>
  <c r="G27" i="5"/>
  <c r="J27" i="5" s="1"/>
  <c r="O26" i="5"/>
  <c r="N26" i="5"/>
  <c r="G26" i="5"/>
  <c r="K26" i="5" s="1"/>
  <c r="O25" i="5"/>
  <c r="N25" i="5"/>
  <c r="G25" i="5"/>
  <c r="J25" i="5" s="1"/>
  <c r="S24" i="5"/>
  <c r="R24" i="5"/>
  <c r="Q24" i="5"/>
  <c r="P24" i="5"/>
  <c r="L24" i="5"/>
  <c r="H24" i="5"/>
  <c r="E24" i="5"/>
  <c r="O23" i="5"/>
  <c r="N23" i="5"/>
  <c r="G23" i="5"/>
  <c r="J23" i="5" s="1"/>
  <c r="O22" i="5"/>
  <c r="N22" i="5"/>
  <c r="G22" i="5"/>
  <c r="J22" i="5" s="1"/>
  <c r="O21" i="5"/>
  <c r="N21" i="5"/>
  <c r="G21" i="5"/>
  <c r="K21" i="5" s="1"/>
  <c r="S20" i="5"/>
  <c r="R20" i="5"/>
  <c r="Q20" i="5"/>
  <c r="P20" i="5"/>
  <c r="L20" i="5"/>
  <c r="H20" i="5"/>
  <c r="E20" i="5"/>
  <c r="O19" i="5"/>
  <c r="N19" i="5"/>
  <c r="G19" i="5"/>
  <c r="K19" i="5" s="1"/>
  <c r="O18" i="5"/>
  <c r="N18" i="5"/>
  <c r="G18" i="5"/>
  <c r="J18" i="5" s="1"/>
  <c r="O17" i="5"/>
  <c r="O16" i="5" s="1"/>
  <c r="N17" i="5"/>
  <c r="G17" i="5"/>
  <c r="K17" i="5" s="1"/>
  <c r="S16" i="5"/>
  <c r="R16" i="5"/>
  <c r="Q16" i="5"/>
  <c r="P16" i="5"/>
  <c r="L16" i="5"/>
  <c r="H16" i="5"/>
  <c r="F16" i="5"/>
  <c r="E16" i="5"/>
  <c r="G14" i="5"/>
  <c r="J14" i="5" s="1"/>
  <c r="T14" i="5" s="1"/>
  <c r="G13" i="5"/>
  <c r="J13" i="5" s="1"/>
  <c r="T13" i="5" s="1"/>
  <c r="G12" i="5"/>
  <c r="J12" i="5" s="1"/>
  <c r="S11" i="5"/>
  <c r="R11" i="5"/>
  <c r="Q11" i="5"/>
  <c r="P11" i="5"/>
  <c r="H11" i="5"/>
  <c r="F11" i="5"/>
  <c r="G18" i="4" l="1"/>
  <c r="G20" i="4" s="1"/>
  <c r="H18" i="4"/>
  <c r="H20" i="4" s="1"/>
  <c r="D10" i="1" s="1"/>
  <c r="D52" i="1"/>
  <c r="H15" i="5"/>
  <c r="Q15" i="5"/>
  <c r="I54" i="5"/>
  <c r="E15" i="5"/>
  <c r="S15" i="5"/>
  <c r="O20" i="5"/>
  <c r="O15" i="5" s="1"/>
  <c r="N29" i="5"/>
  <c r="G33" i="5"/>
  <c r="J33" i="5" s="1"/>
  <c r="N37" i="5"/>
  <c r="N53" i="5"/>
  <c r="J17" i="5"/>
  <c r="T17" i="5" s="1"/>
  <c r="U17" i="5" s="1"/>
  <c r="P15" i="5"/>
  <c r="O24" i="5"/>
  <c r="N41" i="5"/>
  <c r="O53" i="5"/>
  <c r="R15" i="5"/>
  <c r="J26" i="5"/>
  <c r="T26" i="5" s="1"/>
  <c r="U26" i="5" s="1"/>
  <c r="N24" i="5"/>
  <c r="H28" i="5"/>
  <c r="J34" i="5"/>
  <c r="G20" i="5"/>
  <c r="J20" i="5" s="1"/>
  <c r="J21" i="5"/>
  <c r="G37" i="5"/>
  <c r="J37" i="5" s="1"/>
  <c r="J38" i="5"/>
  <c r="K39" i="5"/>
  <c r="K37" i="5" s="1"/>
  <c r="T37" i="5" s="1"/>
  <c r="U37" i="5" s="1"/>
  <c r="J40" i="5"/>
  <c r="U40" i="5" s="1"/>
  <c r="O41" i="5"/>
  <c r="J44" i="5"/>
  <c r="J48" i="5"/>
  <c r="T48" i="5" s="1"/>
  <c r="T12" i="5"/>
  <c r="T11" i="5" s="1"/>
  <c r="J11" i="5"/>
  <c r="L15" i="5"/>
  <c r="N16" i="5"/>
  <c r="J19" i="5"/>
  <c r="T19" i="5" s="1"/>
  <c r="U19" i="5" s="1"/>
  <c r="N20" i="5"/>
  <c r="E28" i="5"/>
  <c r="E54" i="5" s="1"/>
  <c r="O28" i="5"/>
  <c r="Q28" i="5"/>
  <c r="S28" i="5"/>
  <c r="S46" i="5" s="1"/>
  <c r="S54" i="5" s="1"/>
  <c r="J30" i="5"/>
  <c r="T30" i="5" s="1"/>
  <c r="U30" i="5" s="1"/>
  <c r="K31" i="5"/>
  <c r="T31" i="5" s="1"/>
  <c r="U31" i="5" s="1"/>
  <c r="J32" i="5"/>
  <c r="T32" i="5" s="1"/>
  <c r="U32" i="5" s="1"/>
  <c r="N33" i="5"/>
  <c r="J36" i="5"/>
  <c r="T36" i="5" s="1"/>
  <c r="U36" i="5" s="1"/>
  <c r="T40" i="5"/>
  <c r="G41" i="5"/>
  <c r="J41" i="5" s="1"/>
  <c r="J42" i="5"/>
  <c r="T42" i="5" s="1"/>
  <c r="U42" i="5" s="1"/>
  <c r="J50" i="5"/>
  <c r="H46" i="5"/>
  <c r="H54" i="5" s="1"/>
  <c r="U13" i="5"/>
  <c r="U14" i="5"/>
  <c r="G16" i="5"/>
  <c r="K18" i="5"/>
  <c r="K16" i="5" s="1"/>
  <c r="T21" i="5"/>
  <c r="U21" i="5" s="1"/>
  <c r="K22" i="5"/>
  <c r="G29" i="5"/>
  <c r="T38" i="5"/>
  <c r="U38" i="5" s="1"/>
  <c r="P46" i="5"/>
  <c r="P54" i="5" s="1"/>
  <c r="R46" i="5"/>
  <c r="R54" i="5" s="1"/>
  <c r="K23" i="5"/>
  <c r="T23" i="5" s="1"/>
  <c r="U23" i="5" s="1"/>
  <c r="G24" i="5"/>
  <c r="J24" i="5" s="1"/>
  <c r="K25" i="5"/>
  <c r="T25" i="5" s="1"/>
  <c r="U25" i="5" s="1"/>
  <c r="K27" i="5"/>
  <c r="T27" i="5" s="1"/>
  <c r="U27" i="5" s="1"/>
  <c r="L28" i="5"/>
  <c r="L46" i="5" s="1"/>
  <c r="L54" i="5" s="1"/>
  <c r="T34" i="5"/>
  <c r="U34" i="5" s="1"/>
  <c r="K35" i="5"/>
  <c r="K33" i="5" s="1"/>
  <c r="K43" i="5"/>
  <c r="T43" i="5" s="1"/>
  <c r="U43" i="5" s="1"/>
  <c r="T44" i="5"/>
  <c r="U44" i="5" s="1"/>
  <c r="K49" i="5"/>
  <c r="T50" i="5"/>
  <c r="U50" i="5" s="1"/>
  <c r="K51" i="5"/>
  <c r="T51" i="5" s="1"/>
  <c r="U51" i="5" s="1"/>
  <c r="U12" i="5" l="1"/>
  <c r="N28" i="5"/>
  <c r="Q46" i="5"/>
  <c r="Q54" i="5" s="1"/>
  <c r="T39" i="5"/>
  <c r="U39" i="5" s="1"/>
  <c r="J53" i="5"/>
  <c r="O46" i="5"/>
  <c r="O54" i="5" s="1"/>
  <c r="K20" i="5"/>
  <c r="T20" i="5" s="1"/>
  <c r="U20" i="5" s="1"/>
  <c r="N15" i="5"/>
  <c r="N46" i="5" s="1"/>
  <c r="N54" i="5" s="1"/>
  <c r="K29" i="5"/>
  <c r="K28" i="5" s="1"/>
  <c r="T35" i="5"/>
  <c r="U35" i="5" s="1"/>
  <c r="T33" i="5"/>
  <c r="U33" i="5" s="1"/>
  <c r="K53" i="5"/>
  <c r="T49" i="5"/>
  <c r="U49" i="5" s="1"/>
  <c r="J16" i="5"/>
  <c r="T18" i="5"/>
  <c r="U18" i="5" s="1"/>
  <c r="T53" i="5"/>
  <c r="K41" i="5"/>
  <c r="T41" i="5" s="1"/>
  <c r="U41" i="5" s="1"/>
  <c r="K24" i="5"/>
  <c r="T24" i="5" s="1"/>
  <c r="U24" i="5" s="1"/>
  <c r="U48" i="5"/>
  <c r="G28" i="5"/>
  <c r="J29" i="5"/>
  <c r="U11" i="5"/>
  <c r="T22" i="5"/>
  <c r="U22" i="5" s="1"/>
  <c r="T16" i="5" l="1"/>
  <c r="T15" i="5" s="1"/>
  <c r="J15" i="5"/>
  <c r="K15" i="5"/>
  <c r="K46" i="5" s="1"/>
  <c r="K54" i="5" s="1"/>
  <c r="T29" i="5"/>
  <c r="T28" i="5" s="1"/>
  <c r="J28" i="5"/>
  <c r="U53" i="5"/>
  <c r="G54" i="5"/>
  <c r="U16" i="5" l="1"/>
  <c r="U15" i="5" s="1"/>
  <c r="U29" i="5"/>
  <c r="U28" i="5" s="1"/>
  <c r="J46" i="5"/>
  <c r="J54" i="5" s="1"/>
  <c r="T46" i="5"/>
  <c r="T54" i="5" s="1"/>
  <c r="U46" i="5" l="1"/>
  <c r="U54" i="5" s="1"/>
  <c r="D12" i="1" s="1"/>
  <c r="F7" i="3" l="1"/>
  <c r="F5" i="3" s="1"/>
  <c r="F69" i="3" s="1"/>
  <c r="D9" i="1" s="1"/>
  <c r="D6" i="1" s="1"/>
  <c r="D4" i="1" l="1"/>
  <c r="D35" i="1"/>
  <c r="D36" i="1"/>
  <c r="D41" i="1" s="1"/>
  <c r="D7" i="1"/>
  <c r="D44" i="1" l="1"/>
  <c r="D54" i="1" s="1"/>
  <c r="D51" i="1" s="1"/>
  <c r="D37" i="1"/>
  <c r="D45" i="1" s="1"/>
  <c r="D46" i="1" s="1"/>
  <c r="D40" i="1"/>
  <c r="D43" i="1" l="1"/>
  <c r="D53" i="1" s="1"/>
  <c r="D50" i="1" s="1"/>
</calcChain>
</file>

<file path=xl/sharedStrings.xml><?xml version="1.0" encoding="utf-8"?>
<sst xmlns="http://schemas.openxmlformats.org/spreadsheetml/2006/main" count="502" uniqueCount="426">
  <si>
    <t>Редни
број</t>
  </si>
  <si>
    <t>Конто</t>
  </si>
  <si>
    <t>Позиција</t>
  </si>
  <si>
    <t>1.</t>
  </si>
  <si>
    <t>1.1.</t>
  </si>
  <si>
    <t>Трошкови материјала за израду</t>
  </si>
  <si>
    <t>1.2.</t>
  </si>
  <si>
    <t>Трошкови осталог материјала (режијског)</t>
  </si>
  <si>
    <t>1.2.1.</t>
  </si>
  <si>
    <t>Трошкови канцеларијског материјала</t>
  </si>
  <si>
    <t>1.2.2.</t>
  </si>
  <si>
    <t>Трошкови материјала и резервних делова за одржавање основних средстава</t>
  </si>
  <si>
    <t>1.2.3.</t>
  </si>
  <si>
    <t>Сви други трошкови осталог материјала (режијског)</t>
  </si>
  <si>
    <t>1.3.</t>
  </si>
  <si>
    <t>Трошкови горива и енергије</t>
  </si>
  <si>
    <t>1.3.1.</t>
  </si>
  <si>
    <t>Трошкови електричне енергије</t>
  </si>
  <si>
    <t>1.3.2.</t>
  </si>
  <si>
    <t>Трошкови горива за транспортна средства</t>
  </si>
  <si>
    <t>1.3.3.</t>
  </si>
  <si>
    <t>Сви други трошкови горива и енергије</t>
  </si>
  <si>
    <t>1.4.</t>
  </si>
  <si>
    <t>Трошкови резервних делова</t>
  </si>
  <si>
    <t>1.5.</t>
  </si>
  <si>
    <t>Трошкови једнократног отписа алата и инвентара</t>
  </si>
  <si>
    <t>2.</t>
  </si>
  <si>
    <t>Трошкови зарада, накнада зарада и остали лични расходи</t>
  </si>
  <si>
    <t>2.1.</t>
  </si>
  <si>
    <t>Трошкови зарада и накнада зарада (бруто)</t>
  </si>
  <si>
    <t>2.2.</t>
  </si>
  <si>
    <t>Трошкови пореза и доприноса на зараде и накнаде зарада на терет послодавца</t>
  </si>
  <si>
    <t>2.3.</t>
  </si>
  <si>
    <t>Трошкови накнада по уговору о делу</t>
  </si>
  <si>
    <t>2.4.</t>
  </si>
  <si>
    <t>Трошкови накнада по ауторским уговорима</t>
  </si>
  <si>
    <t>2.5.</t>
  </si>
  <si>
    <t>Трошкови накнада по уговору о привременим и повременим пословима</t>
  </si>
  <si>
    <t>2.6.</t>
  </si>
  <si>
    <t>Трошкови накнада физичким лицима по основу осталих уговора</t>
  </si>
  <si>
    <t>2.7.</t>
  </si>
  <si>
    <t>Трошкови накнада директору, односно члановима органа управљања и надзора</t>
  </si>
  <si>
    <t>2.8.</t>
  </si>
  <si>
    <t>Остали лични расходи и накнаде</t>
  </si>
  <si>
    <t>2.8.1.</t>
  </si>
  <si>
    <t>Трошкови превоза на радно место и са радног места</t>
  </si>
  <si>
    <t>2.8.2.</t>
  </si>
  <si>
    <t>Јубиларне награде</t>
  </si>
  <si>
    <t>2.8.3.</t>
  </si>
  <si>
    <t>Отпремнине</t>
  </si>
  <si>
    <t>2.8.4.</t>
  </si>
  <si>
    <t>Трошкови смештаја, исхране и превоза на службеном путу и на терену</t>
  </si>
  <si>
    <t>2.8.5.</t>
  </si>
  <si>
    <t>Трошкови добровољног додатног пензијског и инвалидског осигурања</t>
  </si>
  <si>
    <t>2.8.6.</t>
  </si>
  <si>
    <t>Сви други остали лични расходи и накнаде</t>
  </si>
  <si>
    <t>3.</t>
  </si>
  <si>
    <t>Трошкови производних услуга</t>
  </si>
  <si>
    <t>3.1.</t>
  </si>
  <si>
    <t>Трошкови услуга на изради учинака</t>
  </si>
  <si>
    <t>3.2.</t>
  </si>
  <si>
    <t>Трошкови транспортних услуга</t>
  </si>
  <si>
    <t>3.2.1.</t>
  </si>
  <si>
    <t>Трошкови ПТТ услуга</t>
  </si>
  <si>
    <t>3.2.2.</t>
  </si>
  <si>
    <t>Сви други трошкови транспортних услуга</t>
  </si>
  <si>
    <t>3.3.</t>
  </si>
  <si>
    <t>Трошкови услуга одржавања</t>
  </si>
  <si>
    <t>3.4.</t>
  </si>
  <si>
    <t>Трошкови закупнина</t>
  </si>
  <si>
    <t>3.4.1.</t>
  </si>
  <si>
    <t>Трошкови закупа пословног простора</t>
  </si>
  <si>
    <t>3.4.2.</t>
  </si>
  <si>
    <t>Сви остали трошкови закупнина</t>
  </si>
  <si>
    <t>3.5.</t>
  </si>
  <si>
    <t>Трошкови сајмова</t>
  </si>
  <si>
    <t>3.6.</t>
  </si>
  <si>
    <t>Трошкови рекламе и пропаганде</t>
  </si>
  <si>
    <t>3.7.</t>
  </si>
  <si>
    <t>Трошкови истраживања</t>
  </si>
  <si>
    <t>3.8.</t>
  </si>
  <si>
    <t>Трошкови развоја који се не капитализују</t>
  </si>
  <si>
    <t>3.9.</t>
  </si>
  <si>
    <t>Трошкови осталих услуга</t>
  </si>
  <si>
    <t>4.</t>
  </si>
  <si>
    <t>Нематеријални трошкови</t>
  </si>
  <si>
    <t>4.1.</t>
  </si>
  <si>
    <t>Трошкови непроизводних услуга</t>
  </si>
  <si>
    <t>4.1.1.</t>
  </si>
  <si>
    <t>Трошкови стручног образовања запослених, услуге у вези са стручним усавршавањем (семинари, симпозијуми и сл.) и трошкови часописа и стручне литературе</t>
  </si>
  <si>
    <t>4.1.2.</t>
  </si>
  <si>
    <t>Трошкови студентских и омладинских задруга</t>
  </si>
  <si>
    <t>4.1.3.</t>
  </si>
  <si>
    <t>Трошкови адвокатских услуга</t>
  </si>
  <si>
    <t>4.1.4.</t>
  </si>
  <si>
    <t>Трошкови чувања имовине и физичког обезбеђења</t>
  </si>
  <si>
    <t>4.1.5.</t>
  </si>
  <si>
    <t>Сви остали трошкови непроизводних услуга</t>
  </si>
  <si>
    <t>4.2.</t>
  </si>
  <si>
    <t>Трошкови репрезентације</t>
  </si>
  <si>
    <t>4.3.</t>
  </si>
  <si>
    <t>Трошкови премија осигурања</t>
  </si>
  <si>
    <t>4.3.1.</t>
  </si>
  <si>
    <t>Трошкови премија осигурања имовине</t>
  </si>
  <si>
    <t>4.3.2.</t>
  </si>
  <si>
    <t>Трошкови премија осигурања запослених</t>
  </si>
  <si>
    <t>4.3.3.</t>
  </si>
  <si>
    <t>Сви други трошкови премија осигурања</t>
  </si>
  <si>
    <t>4.4.</t>
  </si>
  <si>
    <t>Трошкови платног промета</t>
  </si>
  <si>
    <t>4.5.</t>
  </si>
  <si>
    <t>Трошкови чланарина</t>
  </si>
  <si>
    <t>4.6.</t>
  </si>
  <si>
    <t>Трошкови пореза</t>
  </si>
  <si>
    <t>4.6.1.</t>
  </si>
  <si>
    <t>Трошкови пореза на имовину</t>
  </si>
  <si>
    <t>4.6.2.</t>
  </si>
  <si>
    <t>Сви други трошкови пореза</t>
  </si>
  <si>
    <t>4.7.</t>
  </si>
  <si>
    <t>Трошкови доприноса</t>
  </si>
  <si>
    <t>4.8.</t>
  </si>
  <si>
    <t>Остали нематеријални трошкови</t>
  </si>
  <si>
    <t>4.8.1.</t>
  </si>
  <si>
    <t>Трошкови такси (административне, судске, регистрационе, локалне и др.)</t>
  </si>
  <si>
    <t>4.8.2.</t>
  </si>
  <si>
    <t>Сви други остали нематеријални трошкови</t>
  </si>
  <si>
    <t>5.</t>
  </si>
  <si>
    <t>Део резервисања за накнаде и друге бенифиције запослених а који се исплаћују у регулаторном периоду</t>
  </si>
  <si>
    <t>6.</t>
  </si>
  <si>
    <t>Редни 
број</t>
  </si>
  <si>
    <t>УКУПНО ФИКСНИ ТРОШКОВИ  (1 + 2 + 3 + 4 + 5+6)</t>
  </si>
  <si>
    <t>РБ</t>
  </si>
  <si>
    <t xml:space="preserve">Варијабилни трошкови </t>
  </si>
  <si>
    <t xml:space="preserve">Износ насталог трошка </t>
  </si>
  <si>
    <t>трошак топлотни извори</t>
  </si>
  <si>
    <t>трошак ее дистрибутивна мрежа</t>
  </si>
  <si>
    <t>трошак ее топлотне подстанице</t>
  </si>
  <si>
    <t>6.1.</t>
  </si>
  <si>
    <t>6.2.</t>
  </si>
  <si>
    <t>трошак припреме воде</t>
  </si>
  <si>
    <t>трошак воде на систему</t>
  </si>
  <si>
    <t>Јединица мере утрошене енергије, енергента, односно потрошње воде на систему</t>
  </si>
  <si>
    <t>Јединична цена (просечна пондерисана цена)</t>
  </si>
  <si>
    <t>Средства која су у функцији обављања енергетске делатности</t>
  </si>
  <si>
    <t>Процењени корисни век средстава која ће бити активирана у регулаторном периоду 
(у годинама)</t>
  </si>
  <si>
    <t>Вредност активираних нематеријалних улагања, некретнина, постројења и опреме у припреми и аванса датих за њихову набавку у регулаторном периоду</t>
  </si>
  <si>
    <t>2</t>
  </si>
  <si>
    <t>3</t>
  </si>
  <si>
    <t>4</t>
  </si>
  <si>
    <t>5</t>
  </si>
  <si>
    <t>6 (5 * 50% / 4)</t>
  </si>
  <si>
    <t>7 (3 + 6)</t>
  </si>
  <si>
    <t>Грађевински објекти</t>
  </si>
  <si>
    <t>Пословни простор</t>
  </si>
  <si>
    <t>Остало</t>
  </si>
  <si>
    <t>Постројења и опрема</t>
  </si>
  <si>
    <t>Возила</t>
  </si>
  <si>
    <t>Рачунарска опрема</t>
  </si>
  <si>
    <t>Остале некретнине, постројења и опрема</t>
  </si>
  <si>
    <t>Укупно некретнине, постројења и опрема (1 + 2 + 3)</t>
  </si>
  <si>
    <t>Нематеријална улагања</t>
  </si>
  <si>
    <t>Укупно амортизација (4+5)</t>
  </si>
  <si>
    <t>Регулисана средства
ангажована за обављање регулисане делатности</t>
  </si>
  <si>
    <t>Бруто
вредност</t>
  </si>
  <si>
    <t>Исправка
вредности</t>
  </si>
  <si>
    <t>Нето вредност средстава на почетку регулаторног периода</t>
  </si>
  <si>
    <t>Нето вредност средстава прибављених без накнаде на почетку регулаторног периода</t>
  </si>
  <si>
    <t>Нето вредност средстава у припреми и дати аванси на почетку регулаторног периода, а која неће бити активирана у регулаторном периоду или која нису оправдана и/или ефикасна</t>
  </si>
  <si>
    <t>Вредност регулисаних средстава на почетку регулаторног периода</t>
  </si>
  <si>
    <t>Трошкови амортизације постојећих средстава у регулаторном периоду 
(укључујћи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</si>
  <si>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(који не укључују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</si>
  <si>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(укључујући трошкове амортизације средстава прибављених без накнаде)</t>
  </si>
  <si>
    <t>Промена вредности средстава у припреми и датих аванса у регулаторном периоду, увећано за нето вредност истих на почетку регулаторног периода а која ће бити активирана у регулаторном периоду</t>
  </si>
  <si>
    <t>Нето вредност средстава која су отуђена и/или трајно повучена из употребе у регулаторном периоду</t>
  </si>
  <si>
    <t>Промена вредности средстава прибављених без накнаде у регулаторном периоду</t>
  </si>
  <si>
    <t>Промена вредности средстава у припреми и датих аванса за набавку истих која неће бити активирана у регулаторном периоду или која нису оправдана и/или ефикасна</t>
  </si>
  <si>
    <t>Вредност регулисаних средстава на крају регулаторног периода</t>
  </si>
  <si>
    <t>Регулисана средства у регулаторном периоду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</si>
  <si>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</si>
  <si>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</si>
  <si>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</si>
  <si>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</si>
  <si>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</si>
  <si>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</si>
  <si>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</si>
  <si>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</si>
  <si>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</si>
  <si>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</si>
  <si>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</si>
  <si>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</si>
  <si>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</si>
  <si>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</si>
  <si>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</si>
  <si>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Некретнине, постројења и опрема</t>
  </si>
  <si>
    <t>021</t>
  </si>
  <si>
    <t>Грађевинско земљиште</t>
  </si>
  <si>
    <t>Грађевинско земљиште намењено пословном простору</t>
  </si>
  <si>
    <t>022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</si>
  <si>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</si>
  <si>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</si>
  <si>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</si>
  <si>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</si>
  <si>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</si>
  <si>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</si>
  <si>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</si>
  <si>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</si>
  <si>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</si>
  <si>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t>023</t>
  </si>
  <si>
    <t>3.1.1.</t>
  </si>
  <si>
    <t>3.1.2.</t>
  </si>
  <si>
    <t>3.1.3.</t>
  </si>
  <si>
    <t>3.2.3.</t>
  </si>
  <si>
    <t>3.3.1.</t>
  </si>
  <si>
    <t>3.3.2.</t>
  </si>
  <si>
    <t>3.3.3.</t>
  </si>
  <si>
    <t>025 и 027</t>
  </si>
  <si>
    <t>Остале некретнине, постројења и опрема и улагања на туђим некретнинама, постројењима и опреми</t>
  </si>
  <si>
    <t xml:space="preserve">026 и 028 </t>
  </si>
  <si>
    <t>Некретнине, постројења и опрема у припреми и аванси дати за њихову набавку</t>
  </si>
  <si>
    <t>I</t>
  </si>
  <si>
    <t>Укупно некретнине, постројења и опрема (1+2+3+4+5)</t>
  </si>
  <si>
    <t>010</t>
  </si>
  <si>
    <t>Улагања у развој</t>
  </si>
  <si>
    <t>7.</t>
  </si>
  <si>
    <t>011</t>
  </si>
  <si>
    <t>Концесије, патенти, лиценце, робне и услужне марке</t>
  </si>
  <si>
    <t>8.</t>
  </si>
  <si>
    <t>012</t>
  </si>
  <si>
    <t>Софтвер и остала права</t>
  </si>
  <si>
    <t>9.</t>
  </si>
  <si>
    <t>014</t>
  </si>
  <si>
    <t>Остала нематеријална улагања</t>
  </si>
  <si>
    <t>10.</t>
  </si>
  <si>
    <t>015 и 016</t>
  </si>
  <si>
    <t>Нематеријална улагања у припреми и аванси дати за њихову набавку</t>
  </si>
  <si>
    <t>II</t>
  </si>
  <si>
    <t>Укупно нематеријална улагања (6+7+8+9+10)</t>
  </si>
  <si>
    <t>III</t>
  </si>
  <si>
    <t>Укупно (I)+(II)</t>
  </si>
  <si>
    <t>Трошак природног гаса</t>
  </si>
  <si>
    <t>Трошак уља за ложење</t>
  </si>
  <si>
    <t>Трошак угља</t>
  </si>
  <si>
    <t>Трошак осталих енергената</t>
  </si>
  <si>
    <t>Укупни трошак за воду</t>
  </si>
  <si>
    <t>Укупно варијабилни трошкови</t>
  </si>
  <si>
    <t>Остали варијабилни трошкови</t>
  </si>
  <si>
    <t xml:space="preserve">Укупни трошак електричне енергије </t>
  </si>
  <si>
    <t>Трошкови материјала и енергије</t>
  </si>
  <si>
    <t>Износ (петходна пословна година)</t>
  </si>
  <si>
    <t xml:space="preserve">Претходна пословна година </t>
  </si>
  <si>
    <t>6 (4*5)</t>
  </si>
  <si>
    <r>
      <t>Трошкови амортизације постојећих средстава у регулаторном периоду 
(који не укључују трошкове амортизације средстава прибављених без накнаде, односно трошкови амортизације средстава наведених у колони пРС</t>
    </r>
    <r>
      <rPr>
        <b/>
        <vertAlign val="subscript"/>
        <sz val="8"/>
        <rFont val="Arial Narrow"/>
        <family val="2"/>
      </rPr>
      <t>т</t>
    </r>
    <r>
      <rPr>
        <b/>
        <sz val="8"/>
        <rFont val="Arial Narrow"/>
        <family val="2"/>
      </rPr>
      <t>)</t>
    </r>
  </si>
  <si>
    <r>
      <t>пНВС</t>
    </r>
    <r>
      <rPr>
        <b/>
        <vertAlign val="subscript"/>
        <sz val="8"/>
        <rFont val="Arial Narrow"/>
        <family val="2"/>
      </rPr>
      <t>т</t>
    </r>
  </si>
  <si>
    <r>
      <t>пСБН</t>
    </r>
    <r>
      <rPr>
        <b/>
        <vertAlign val="subscript"/>
        <sz val="8"/>
        <rFont val="Arial Narrow"/>
        <family val="2"/>
      </rPr>
      <t>т</t>
    </r>
  </si>
  <si>
    <r>
      <t>пНСУП</t>
    </r>
    <r>
      <rPr>
        <b/>
        <vertAlign val="subscript"/>
        <sz val="8"/>
        <rFont val="Arial Narrow"/>
        <family val="2"/>
      </rPr>
      <t>т</t>
    </r>
  </si>
  <si>
    <r>
      <t>пРС</t>
    </r>
    <r>
      <rPr>
        <b/>
        <vertAlign val="subscript"/>
        <sz val="8"/>
        <rFont val="Arial Narrow"/>
        <family val="2"/>
      </rPr>
      <t>т</t>
    </r>
  </si>
  <si>
    <r>
      <t>АРС</t>
    </r>
    <r>
      <rPr>
        <b/>
        <vertAlign val="subscript"/>
        <sz val="8"/>
        <rFont val="Arial Narrow"/>
        <family val="2"/>
      </rPr>
      <t>т</t>
    </r>
  </si>
  <si>
    <r>
      <t>АПС</t>
    </r>
    <r>
      <rPr>
        <b/>
        <vertAlign val="subscript"/>
        <sz val="8"/>
        <rFont val="Arial Narrow"/>
        <family val="2"/>
      </rPr>
      <t>т</t>
    </r>
  </si>
  <si>
    <r>
      <t>ААС</t>
    </r>
    <r>
      <rPr>
        <b/>
        <vertAlign val="subscript"/>
        <sz val="8"/>
        <rFont val="Arial Narrow"/>
        <family val="2"/>
      </rPr>
      <t>т</t>
    </r>
  </si>
  <si>
    <r>
      <t>ΔСУП</t>
    </r>
    <r>
      <rPr>
        <b/>
        <vertAlign val="subscript"/>
        <sz val="8"/>
        <rFont val="Arial Narrow"/>
        <family val="2"/>
      </rPr>
      <t>т</t>
    </r>
  </si>
  <si>
    <r>
      <t>НОПС</t>
    </r>
    <r>
      <rPr>
        <b/>
        <vertAlign val="subscript"/>
        <sz val="8"/>
        <rFont val="Arial Narrow"/>
        <family val="2"/>
      </rPr>
      <t>т</t>
    </r>
  </si>
  <si>
    <r>
      <t>ΔСБН</t>
    </r>
    <r>
      <rPr>
        <b/>
        <vertAlign val="subscript"/>
        <sz val="8"/>
        <rFont val="Arial Narrow"/>
        <family val="2"/>
      </rPr>
      <t>т</t>
    </r>
  </si>
  <si>
    <r>
      <t>ΔНСУП</t>
    </r>
    <r>
      <rPr>
        <b/>
        <vertAlign val="subscript"/>
        <sz val="8"/>
        <rFont val="Arial Narrow"/>
        <family val="2"/>
      </rPr>
      <t>т</t>
    </r>
  </si>
  <si>
    <r>
      <t>кРС</t>
    </r>
    <r>
      <rPr>
        <b/>
        <vertAlign val="subscript"/>
        <sz val="8"/>
        <rFont val="Arial Narrow"/>
        <family val="2"/>
      </rPr>
      <t>т</t>
    </r>
  </si>
  <si>
    <r>
      <t>РС</t>
    </r>
    <r>
      <rPr>
        <b/>
        <vertAlign val="subscript"/>
        <sz val="8"/>
        <rFont val="Arial Narrow"/>
        <family val="2"/>
      </rPr>
      <t>т</t>
    </r>
  </si>
  <si>
    <t>Грађевинско земљиште намењено дистрибутивној мрежи</t>
  </si>
  <si>
    <t>Систем за производњу и дистрибуцију топлотне енергије</t>
  </si>
  <si>
    <t>Постројења и опрема система за производњу и  дистрибуцију топлотне енергије</t>
  </si>
  <si>
    <t>у %</t>
  </si>
  <si>
    <t>Пондерисана просечна цена позајмљеног капитала</t>
  </si>
  <si>
    <t>Учешће сопственог капитала у финансирању регулисаних средстава</t>
  </si>
  <si>
    <t>Учешће позајмљеног капитала у финансирању регулисаних средстава</t>
  </si>
  <si>
    <t>Стопа пореза на добит према важећим законским прописима</t>
  </si>
  <si>
    <t>Годишња каматна стопа
(пондерисана по позицијама, у %)</t>
  </si>
  <si>
    <t>Дугорочне обавезе</t>
  </si>
  <si>
    <t>Дугорочни кредити и зајмови у земљи</t>
  </si>
  <si>
    <t>Дугорочни кредити и зајмови у иностранству</t>
  </si>
  <si>
    <t>41 без 414 и 415</t>
  </si>
  <si>
    <t>Све остале дугорочне обавезе</t>
  </si>
  <si>
    <t>42 осим 427</t>
  </si>
  <si>
    <t>Краткорочне финансијске обавезе</t>
  </si>
  <si>
    <t>Краткорочни кредити и зајмови у земљи</t>
  </si>
  <si>
    <t>Краткорочни кредити и зајмови у иностранству</t>
  </si>
  <si>
    <t>424 и 425</t>
  </si>
  <si>
    <t>Део дугорочних кредита и зајмова и осталих дугорочних обавеза које доспевају до једне године</t>
  </si>
  <si>
    <t>420, 421, 426 и 429</t>
  </si>
  <si>
    <t>Све остале краткорочне финансијске обавезе</t>
  </si>
  <si>
    <t>Укупно (1 + 2)</t>
  </si>
  <si>
    <t xml:space="preserve">Трошкови амортизације постојећих средстава у регулаторном периоду
</t>
  </si>
  <si>
    <t>АПСт</t>
  </si>
  <si>
    <t xml:space="preserve">Трошкови амортизације средстава која ће бити активирана у регулаторном периоду 
</t>
  </si>
  <si>
    <t>ААСт</t>
  </si>
  <si>
    <t xml:space="preserve">Укупни трошкови амортизације у регулаторном периоду 
</t>
  </si>
  <si>
    <t>Ат</t>
  </si>
  <si>
    <t>Приходи од продаје средстава</t>
  </si>
  <si>
    <t>Приходи од продаје опреме</t>
  </si>
  <si>
    <t>Приходи од прикљчака</t>
  </si>
  <si>
    <t>Приход од сагласности</t>
  </si>
  <si>
    <t>Приход од пројектовања</t>
  </si>
  <si>
    <t>Приход од вођења надзора</t>
  </si>
  <si>
    <t>Приход од интервенција</t>
  </si>
  <si>
    <t>Приход од закупнина</t>
  </si>
  <si>
    <t>Приход од обрачунатих камата</t>
  </si>
  <si>
    <t>Износ из последњег финансијског извештаја</t>
  </si>
  <si>
    <t xml:space="preserve">Укупно (1 + … + 10) </t>
  </si>
  <si>
    <t>Макисмална висина прихода у претходној регулаторној години</t>
  </si>
  <si>
    <t xml:space="preserve">Корекциони елемент </t>
  </si>
  <si>
    <t>Износ</t>
  </si>
  <si>
    <t>Износ (из последњег финансијског извештаја)</t>
  </si>
  <si>
    <t>Стопа приноса на регулисана средства</t>
  </si>
  <si>
    <t xml:space="preserve">1.1. </t>
  </si>
  <si>
    <t xml:space="preserve">1.2. </t>
  </si>
  <si>
    <t>Максимална висина прихода - варијабилни (МВПв)</t>
  </si>
  <si>
    <t xml:space="preserve">Максимална висина прихода (МВП) </t>
  </si>
  <si>
    <t>Максимална висина прихода - фиксни (МВПф)</t>
  </si>
  <si>
    <t>Оперативни трошкови</t>
  </si>
  <si>
    <t xml:space="preserve">2.2. </t>
  </si>
  <si>
    <t>Варијабилни трошкови (ОТв)</t>
  </si>
  <si>
    <t>Фиксни трошкови  (ОТф)</t>
  </si>
  <si>
    <t>Амортизација (А)</t>
  </si>
  <si>
    <t>Регулисана средства (РС)</t>
  </si>
  <si>
    <t>Остали приход (ОП)</t>
  </si>
  <si>
    <t xml:space="preserve">Корекциони елемент (КЕ) </t>
  </si>
  <si>
    <t>Усаглашено за реуглаторни период у складу са Методологијом*</t>
  </si>
  <si>
    <t>* уколико нема усаглашавања са Методологијом преносе се подаци из претходне колоне</t>
  </si>
  <si>
    <t>Износ усаглашен за регулаторни период у складу са Методологијом**</t>
  </si>
  <si>
    <t xml:space="preserve">* трошкови приказани у Табели 3. Фиксни трошкови не обхватају износ варијабилних трошкова приказаних у Табели 2. </t>
  </si>
  <si>
    <t>** уколико нема усаглашавања са методологијом преносе се подаци из претходне колоне</t>
  </si>
  <si>
    <t xml:space="preserve">Стопа приноса на регулисана средства (ПР) </t>
  </si>
  <si>
    <t>Остварени приход за претходну регулаторну годину</t>
  </si>
  <si>
    <t>Трошак купљене топлотне енергије</t>
  </si>
  <si>
    <t>ОПШТИ ПОДАЦИ НЕОПХОДНИ ЗА ИЗРАЧУНАВАЊЕ ЦЕНЕ</t>
  </si>
  <si>
    <t>УКУПНА ГОДИШЊА ПРОИЗВОДЊА ЕНЕРГИЈЕ                                               (kWh)</t>
  </si>
  <si>
    <t>ПРОСЕЧНЕ ЦЕНЕ</t>
  </si>
  <si>
    <t>ЦЕНЕ ПО ГРУПАМА КУПАЦА</t>
  </si>
  <si>
    <t>СТЕПЕН КОРИСНОСТИ ТОПЛОТНЕ МРЕЖЕ                                                      (%)</t>
  </si>
  <si>
    <r>
      <t xml:space="preserve"> СПЕЦИФИЧНА ПОТРОШЊА                                                                  (kWh/m</t>
    </r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>/god)</t>
    </r>
  </si>
  <si>
    <r>
      <t>УКУПНА ПОВРШИНА СТАМБЕНОГ ПРОСТОРА                                                (m</t>
    </r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>)</t>
    </r>
  </si>
  <si>
    <t>УКУПНА ПОВРШИНА КОЈОЈ СЕ ИСПОРУЧУЈЕ ТОПЛОТНА ЕНЕРГИЈА          (m2)</t>
  </si>
  <si>
    <r>
      <t>УКУПНА ПОВРШИНА ПОСЛОВНОГ ПРОСТОРА                                                (m</t>
    </r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>)</t>
    </r>
  </si>
  <si>
    <t>УКУПНА ИНСТАЛИСАНА СНАГА КОНЗУМА                                                      KW</t>
  </si>
  <si>
    <t>ИНСТАЛИСАНА СНАГА КОНЗУМА  СТАМБЕНОГ ПРОСТОРА                        KW</t>
  </si>
  <si>
    <t>ИНСТАЛИСАНА СНАГА КОНЗУМА ПОСЛОВНОГ  ПРОСТОРА                         KW</t>
  </si>
  <si>
    <t>ЦЕНА СТАМБЕНОГ ПРОСТОРА                                            (ВАР. ДЕО)   (дин/kWh)</t>
  </si>
  <si>
    <t>ЦЕНА ПОСЛОВНОГ ПРОСТОРА                                             (ВАР. ДЕО)   (дин/kWh)</t>
  </si>
  <si>
    <t>УКУПНА ГОДИШЊА ПРОИЗВЕДЕНА ТОПЛОТНА ЕНЕРГИЈА ИЗМЕРЕНА НА МЕРНИМ МЕСТИМА КРАЈЊИХ КУПАЦА                                                        (KWh)</t>
  </si>
  <si>
    <t>УКУПНА ГОДИШЊА ПРИМАРНА ЕНЕРГИЈА ПРЕМА СТВАРНО КОРИШЋЕНОЈ СТРУКТУРИ ЕНЕРГЕНАТА НА УЛАЗУ У ПРОИЗВОДНО ПОСТРОЈЕЊЕ      (kWh)</t>
  </si>
  <si>
    <t>СТЕПЕН КОРИСНОСТИ ТОПЛОТНОГ ИЗВОРА ПРЕМА СТВАРНОЈ СТРУКТУРИ ЕНЕРГЕНТА                                                                                                             (%)</t>
  </si>
  <si>
    <t>Ктгв</t>
  </si>
  <si>
    <t>Ктгф1</t>
  </si>
  <si>
    <t>Ктгф2</t>
  </si>
  <si>
    <t>ТАРИФА ОЧИТАВАЊЕ</t>
  </si>
  <si>
    <t>укупан број мерних места који се очитавају</t>
  </si>
  <si>
    <t>УКУПНА ГОДИШЊА ПРОИЗВЕДЕНА ТОПЛОТНА ЕНЕРГИЈА ИЗМЕРЕНА НА МЕРНИМ МЕСТИМА КРАЈЊИХ КУПАЦА - ПОСЛОВНИ ПРОСТОР            (KWh)</t>
  </si>
  <si>
    <t>УКУПНА ГОДИШЊА ПРОИЗВЕДЕНА ТОПЛОТНА ЕНЕРГИЈА ИЗМЕРЕНА НА МЕРНИМ МЕСТИМА КРАЈЊИХ КУПАЦА - СТАМБЕНИ ПРОСТОР             (KWh)</t>
  </si>
  <si>
    <t>ПРОВЕРА МВП-а(В)</t>
  </si>
  <si>
    <t>МАКСИМАЛНА ВИСИНА ПРИХОДА (ПРОВЕРА)</t>
  </si>
  <si>
    <r>
      <t xml:space="preserve">ПРОВЕРА МВП-а(Ф)    </t>
    </r>
    <r>
      <rPr>
        <sz val="8"/>
        <color indexed="8"/>
        <rFont val="Calibri"/>
        <family val="2"/>
        <charset val="238"/>
      </rPr>
      <t>ако се фиксни део наплаћује по</t>
    </r>
    <r>
      <rPr>
        <sz val="11"/>
        <color indexed="8"/>
        <rFont val="Calibri"/>
        <family val="2"/>
        <charset val="1"/>
      </rPr>
      <t xml:space="preserve">  m2</t>
    </r>
  </si>
  <si>
    <t>ПРОВЕРА МВП-а(Ф)    ако се фиксни део наплаћује по kW</t>
  </si>
  <si>
    <t>8.1.</t>
  </si>
  <si>
    <t>8.2.</t>
  </si>
  <si>
    <t>8.3.</t>
  </si>
  <si>
    <t>8.4.</t>
  </si>
  <si>
    <t>8.5.</t>
  </si>
  <si>
    <t>8.5.1.</t>
  </si>
  <si>
    <t>8.5.2.</t>
  </si>
  <si>
    <t>8.6.</t>
  </si>
  <si>
    <t>8.7.</t>
  </si>
  <si>
    <t>8.7.1.</t>
  </si>
  <si>
    <t>8.7.2.</t>
  </si>
  <si>
    <t>8.8.</t>
  </si>
  <si>
    <t>8.8.1.</t>
  </si>
  <si>
    <t>8.8.2.</t>
  </si>
  <si>
    <t>8.9.</t>
  </si>
  <si>
    <t>8.10.</t>
  </si>
  <si>
    <t>8.11.</t>
  </si>
  <si>
    <t>9.1.</t>
  </si>
  <si>
    <t>9.2.</t>
  </si>
  <si>
    <t>9.3.</t>
  </si>
  <si>
    <t>9.4.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</si>
  <si>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</si>
  <si>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</si>
  <si>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</si>
  <si>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</si>
  <si>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</si>
  <si>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</si>
  <si>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</si>
  <si>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</si>
  <si>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11.1.</t>
  </si>
  <si>
    <t>11.2.</t>
  </si>
  <si>
    <t>12a</t>
  </si>
  <si>
    <t>12б</t>
  </si>
  <si>
    <t>12.1.</t>
  </si>
  <si>
    <t>12.2.</t>
  </si>
  <si>
    <t>12.3.</t>
  </si>
  <si>
    <t>ПРОСЕЧНА ЦЕНА ВАРИЈАБИЛНИ ДЕО (дин/kwh)</t>
  </si>
  <si>
    <t>трошкови очитавања уређаја за расподелу трошкова топлотне енергије са заједничког мерног места (по једном очитавању)</t>
  </si>
  <si>
    <t>6.3.</t>
  </si>
  <si>
    <t>7.1.</t>
  </si>
  <si>
    <t>7.2.</t>
  </si>
  <si>
    <t>Остали расходи из пословања (специфицирати)***</t>
  </si>
  <si>
    <t>Цена сопственог капитала после опорезивања*</t>
  </si>
  <si>
    <t xml:space="preserve">* У периоду до успостављања тржишта топлотне енергије цена сопственог капитала не може бити већа од 10%. </t>
  </si>
  <si>
    <t>Остали приход*</t>
  </si>
  <si>
    <t>* приходи од наплате отписаних потраживања који се могу исказати приликом обрачуна максимално одобреног прихода не мгоу бити већи од …..% потраживања од купаца за испоручену топлотну енергију</t>
  </si>
  <si>
    <t>*** расходи у вези са отписом потраживања који се могу исказати приликом обрачуна максимално одобреног прихода не могу бити већи од ….% потраживања од купаца за испоручену топлотну енергију</t>
  </si>
  <si>
    <r>
      <t>ILI D</t>
    </r>
    <r>
      <rPr>
        <sz val="11"/>
        <color rgb="FFFF0000"/>
        <rFont val="Calibri"/>
        <family val="2"/>
        <charset val="238"/>
        <scheme val="minor"/>
      </rPr>
      <t>17</t>
    </r>
    <r>
      <rPr>
        <sz val="11"/>
        <color theme="1"/>
        <rFont val="Calibri"/>
        <family val="2"/>
        <scheme val="minor"/>
      </rPr>
      <t>*D19</t>
    </r>
  </si>
  <si>
    <t>Табела 8. Регулаторни извештај</t>
  </si>
  <si>
    <t xml:space="preserve">Табела 1. Варијабилни трошкови </t>
  </si>
  <si>
    <t>Табела 2. Фиксни трошкови *</t>
  </si>
  <si>
    <t>Табела 3. Амортизација</t>
  </si>
  <si>
    <t>Табела 4. Регулисана Средства</t>
  </si>
  <si>
    <t>Табела 5a. Стопа приноса на регулисана средства</t>
  </si>
  <si>
    <t>Табела 5б. Позајмљени капитал</t>
  </si>
  <si>
    <t>Табела 6. Остали приходи</t>
  </si>
  <si>
    <t>Табела 7. Корекциони елемент</t>
  </si>
  <si>
    <r>
      <t>ЦЕНА СТАМБЕНОГ ПРОСТОРА                                      (ФИКС. ДЕО)    (дин/m</t>
    </r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</rPr>
      <t>/god</t>
    </r>
    <r>
      <rPr>
        <sz val="8"/>
        <color theme="1"/>
        <rFont val="Times New Roman"/>
        <family val="1"/>
        <charset val="238"/>
      </rPr>
      <t>)</t>
    </r>
  </si>
  <si>
    <t>ЦЕНА СТАМБЕНОГ ПРОСТОРА                                     (ФИКС. ДЕО)    (дин/kW/god)</t>
  </si>
  <si>
    <r>
      <t>ЦЕНА ПОСЛОВНОГ ПРОСТОРА                                      (ФИКС. ДЕО)   (дин/m</t>
    </r>
    <r>
      <rPr>
        <vertAlign val="superscript"/>
        <sz val="8"/>
        <color theme="1"/>
        <rFont val="Times New Roman"/>
        <family val="1"/>
        <charset val="238"/>
      </rPr>
      <t>2</t>
    </r>
    <r>
      <rPr>
        <sz val="8"/>
        <color theme="1"/>
        <rFont val="Times New Roman"/>
        <family val="1"/>
        <charset val="238"/>
      </rPr>
      <t>/god)</t>
    </r>
  </si>
  <si>
    <t>ЦЕНА ПОСЛОВНОГ ПРОСТОРА                                      (ФИКС. ДЕО)   (дин/kW/god)</t>
  </si>
  <si>
    <r>
      <t>ЦЕНА СТАМБЕНОГ ПРОСТОРА                                 
(НАПЛАТА ТОПЛОТНЕ ЕНЕРГИЈЕ ПРЕМА ЈЕДИНИЦИ ГРЕЈАНЕ ПОВРШИНЕ ИЛИ ИНСТАЛИСАНЕ СНАГЕ ГРЕЈАНЕ ПОВРШИНЕ)   (дин/m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  <charset val="238"/>
      </rPr>
      <t>/god)</t>
    </r>
  </si>
  <si>
    <r>
      <t>ЦЕНА ПОСЛОВНОГ ПРОСТОРА
(НАПЛАТА ТОПЛОТНЕ ЕНЕРГИЈЕ ПРЕМА ЈЕДИНИЦИ ГРЕЈАНЕ ПОВРШИНЕ ИЛИ ИНСТАЛИСАНЕ СНАГЕ ГРЕЈАНЕ ПОВРШИНЕ)   (дин/m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  <charset val="238"/>
      </rPr>
      <t>/god)</t>
    </r>
  </si>
  <si>
    <t>ПРОСЕЧНА ЦЕНА ФИКСНИ ДЕО (дин/m2/god)</t>
  </si>
  <si>
    <t>ПРОСЕЧНА ЦЕНА ФИКСНИ ДЕО (дин/кW/god)</t>
  </si>
  <si>
    <t xml:space="preserve">ПРОСЕЧНА ЦЕНА ПАУШАЛ  ( дин/m2/god) </t>
  </si>
  <si>
    <t>Количина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</si>
</sst>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)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Helv"/>
    </font>
    <font>
      <sz val="10"/>
      <name val="Arial"/>
      <family val="2"/>
    </font>
    <font>
      <sz val="10"/>
      <name val="Arial Narrow"/>
      <family val="2"/>
    </font>
    <font>
      <sz val="10"/>
      <color rgb="FF000099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vertAlign val="subscript"/>
      <sz val="8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 Narrow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38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11"/>
      <color rgb="FF9C0006"/>
      <name val="Calibri"/>
      <family val="2"/>
      <charset val="204"/>
      <scheme val="minor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C7CE"/>
      </patternFill>
    </fill>
    <fill>
      <patternFill patternType="solid">
        <fgColor rgb="FFFFDDE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5" fontId="2" fillId="0" borderId="0"/>
    <xf numFmtId="164" fontId="10" fillId="0" borderId="0" applyFont="0" applyFill="0" applyBorder="0" applyAlignment="0" applyProtection="0"/>
    <xf numFmtId="0" fontId="20" fillId="0" borderId="0"/>
    <xf numFmtId="0" fontId="38" fillId="13" borderId="0" applyNumberFormat="0" applyBorder="0" applyAlignment="0" applyProtection="0"/>
  </cellStyleXfs>
  <cellXfs count="4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2" borderId="16" xfId="0" applyFont="1" applyFill="1" applyBorder="1" applyAlignment="1">
      <alignment vertical="center" wrapText="1"/>
    </xf>
    <xf numFmtId="3" fontId="4" fillId="2" borderId="16" xfId="0" applyNumberFormat="1" applyFont="1" applyFill="1" applyBorder="1" applyAlignment="1">
      <alignment horizontal="right" vertical="center" wrapText="1"/>
    </xf>
    <xf numFmtId="3" fontId="4" fillId="2" borderId="2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6" fillId="0" borderId="10" xfId="0" applyFont="1" applyBorder="1" applyAlignment="1">
      <alignment horizontal="right" wrapText="1"/>
    </xf>
    <xf numFmtId="0" fontId="6" fillId="0" borderId="13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49" fontId="4" fillId="2" borderId="20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12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 wrapText="1"/>
    </xf>
    <xf numFmtId="0" fontId="6" fillId="0" borderId="39" xfId="0" applyFont="1" applyBorder="1" applyAlignment="1">
      <alignment wrapText="1"/>
    </xf>
    <xf numFmtId="0" fontId="7" fillId="4" borderId="3" xfId="0" applyFont="1" applyFill="1" applyBorder="1" applyAlignment="1">
      <alignment horizontal="left" wrapText="1"/>
    </xf>
    <xf numFmtId="0" fontId="7" fillId="4" borderId="4" xfId="0" applyFont="1" applyFill="1" applyBorder="1"/>
    <xf numFmtId="0" fontId="7" fillId="4" borderId="6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7" fillId="4" borderId="45" xfId="0" applyFont="1" applyFill="1" applyBorder="1" applyAlignment="1">
      <alignment wrapText="1"/>
    </xf>
    <xf numFmtId="0" fontId="13" fillId="0" borderId="0" xfId="0" applyFont="1"/>
    <xf numFmtId="3" fontId="4" fillId="7" borderId="1" xfId="0" applyNumberFormat="1" applyFont="1" applyFill="1" applyBorder="1" applyAlignment="1">
      <alignment horizontal="right" vertical="center" wrapText="1"/>
    </xf>
    <xf numFmtId="3" fontId="4" fillId="7" borderId="11" xfId="0" applyNumberFormat="1" applyFont="1" applyFill="1" applyBorder="1" applyAlignment="1">
      <alignment horizontal="right" vertical="center" wrapText="1"/>
    </xf>
    <xf numFmtId="3" fontId="9" fillId="7" borderId="23" xfId="0" applyNumberFormat="1" applyFont="1" applyFill="1" applyBorder="1" applyAlignment="1">
      <alignment horizontal="right" vertical="center"/>
    </xf>
    <xf numFmtId="3" fontId="9" fillId="7" borderId="24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3" fontId="9" fillId="4" borderId="4" xfId="0" applyNumberFormat="1" applyFont="1" applyFill="1" applyBorder="1" applyAlignment="1">
      <alignment horizontal="right" vertical="center"/>
    </xf>
    <xf numFmtId="3" fontId="9" fillId="4" borderId="5" xfId="0" applyNumberFormat="1" applyFont="1" applyFill="1" applyBorder="1" applyAlignment="1">
      <alignment horizontal="right" vertical="center"/>
    </xf>
    <xf numFmtId="0" fontId="6" fillId="7" borderId="39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23" xfId="0" applyFont="1" applyFill="1" applyBorder="1" applyAlignment="1">
      <alignment wrapText="1"/>
    </xf>
    <xf numFmtId="0" fontId="7" fillId="7" borderId="38" xfId="0" applyFont="1" applyFill="1" applyBorder="1" applyAlignment="1">
      <alignment horizontal="center" wrapText="1"/>
    </xf>
    <xf numFmtId="0" fontId="7" fillId="7" borderId="39" xfId="0" applyFont="1" applyFill="1" applyBorder="1" applyAlignment="1">
      <alignment horizontal="left" wrapText="1"/>
    </xf>
    <xf numFmtId="0" fontId="7" fillId="7" borderId="10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wrapText="1"/>
    </xf>
    <xf numFmtId="0" fontId="12" fillId="7" borderId="22" xfId="0" applyFont="1" applyFill="1" applyBorder="1" applyAlignment="1">
      <alignment horizontal="center" wrapText="1"/>
    </xf>
    <xf numFmtId="0" fontId="7" fillId="7" borderId="23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/>
    <xf numFmtId="0" fontId="7" fillId="7" borderId="4" xfId="0" applyFont="1" applyFill="1" applyBorder="1" applyAlignment="1">
      <alignment wrapText="1"/>
    </xf>
    <xf numFmtId="0" fontId="6" fillId="0" borderId="38" xfId="0" applyFont="1" applyBorder="1" applyAlignment="1">
      <alignment horizontal="right"/>
    </xf>
    <xf numFmtId="0" fontId="6" fillId="0" borderId="39" xfId="0" applyFont="1" applyBorder="1"/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wrapText="1"/>
    </xf>
    <xf numFmtId="49" fontId="9" fillId="7" borderId="3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3" fontId="4" fillId="7" borderId="5" xfId="0" applyNumberFormat="1" applyFont="1" applyFill="1" applyBorder="1" applyAlignment="1">
      <alignment horizontal="right" vertical="center" wrapText="1"/>
    </xf>
    <xf numFmtId="49" fontId="4" fillId="2" borderId="17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49" fontId="4" fillId="2" borderId="25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horizontal="right" vertical="center"/>
    </xf>
    <xf numFmtId="3" fontId="4" fillId="7" borderId="5" xfId="0" applyNumberFormat="1" applyFont="1" applyFill="1" applyBorder="1" applyAlignment="1">
      <alignment horizontal="right" vertical="center"/>
    </xf>
    <xf numFmtId="49" fontId="9" fillId="7" borderId="34" xfId="0" applyNumberFormat="1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vertical="center" wrapText="1"/>
    </xf>
    <xf numFmtId="3" fontId="4" fillId="7" borderId="33" xfId="0" applyNumberFormat="1" applyFont="1" applyFill="1" applyBorder="1" applyAlignment="1">
      <alignment horizontal="right" vertical="center" wrapText="1"/>
    </xf>
    <xf numFmtId="3" fontId="4" fillId="7" borderId="35" xfId="0" applyNumberFormat="1" applyFont="1" applyFill="1" applyBorder="1" applyAlignment="1">
      <alignment horizontal="right" vertical="center" wrapText="1"/>
    </xf>
    <xf numFmtId="49" fontId="9" fillId="7" borderId="22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horizontal="right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3" fontId="4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horizontal="right" vertical="center"/>
    </xf>
    <xf numFmtId="3" fontId="4" fillId="0" borderId="40" xfId="0" applyNumberFormat="1" applyFont="1" applyFill="1" applyBorder="1" applyAlignment="1">
      <alignment horizontal="right" vertical="center"/>
    </xf>
    <xf numFmtId="49" fontId="4" fillId="7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center" vertical="center"/>
    </xf>
    <xf numFmtId="3" fontId="4" fillId="7" borderId="11" xfId="0" applyNumberFormat="1" applyFont="1" applyFill="1" applyBorder="1" applyAlignment="1">
      <alignment horizontal="right" vertical="center"/>
    </xf>
    <xf numFmtId="49" fontId="4" fillId="4" borderId="10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3" fontId="4" fillId="4" borderId="13" xfId="0" applyNumberFormat="1" applyFont="1" applyFill="1" applyBorder="1" applyAlignment="1">
      <alignment horizontal="right" vertical="center"/>
    </xf>
    <xf numFmtId="3" fontId="4" fillId="4" borderId="15" xfId="0" applyNumberFormat="1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5" fontId="5" fillId="2" borderId="0" xfId="4" applyNumberFormat="1" applyFont="1" applyFill="1" applyBorder="1" applyAlignment="1" applyProtection="1">
      <alignment horizontal="center" vertical="center"/>
    </xf>
    <xf numFmtId="165" fontId="4" fillId="3" borderId="0" xfId="4" applyNumberFormat="1" applyFont="1" applyFill="1" applyBorder="1" applyAlignment="1" applyProtection="1">
      <alignment vertical="center"/>
    </xf>
    <xf numFmtId="165" fontId="4" fillId="3" borderId="0" xfId="4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  <protection locked="0"/>
    </xf>
    <xf numFmtId="10" fontId="4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18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10" fontId="4" fillId="7" borderId="5" xfId="0" applyNumberFormat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0" fontId="4" fillId="4" borderId="5" xfId="0" applyNumberFormat="1" applyFont="1" applyFill="1" applyBorder="1" applyAlignment="1">
      <alignment horizontal="right" vertical="center"/>
    </xf>
    <xf numFmtId="3" fontId="4" fillId="8" borderId="39" xfId="0" applyNumberFormat="1" applyFont="1" applyFill="1" applyBorder="1" applyAlignment="1">
      <alignment horizontal="right" vertical="center"/>
    </xf>
    <xf numFmtId="10" fontId="4" fillId="8" borderId="40" xfId="0" applyNumberFormat="1" applyFont="1" applyFill="1" applyBorder="1" applyAlignment="1">
      <alignment horizontal="right" vertical="center"/>
    </xf>
    <xf numFmtId="3" fontId="4" fillId="8" borderId="1" xfId="0" applyNumberFormat="1" applyFont="1" applyFill="1" applyBorder="1" applyAlignment="1">
      <alignment horizontal="right" vertical="center"/>
    </xf>
    <xf numFmtId="10" fontId="4" fillId="8" borderId="11" xfId="0" applyNumberFormat="1" applyFont="1" applyFill="1" applyBorder="1" applyAlignment="1">
      <alignment horizontal="right" vertical="center"/>
    </xf>
    <xf numFmtId="3" fontId="4" fillId="8" borderId="13" xfId="0" applyNumberFormat="1" applyFont="1" applyFill="1" applyBorder="1" applyAlignment="1">
      <alignment horizontal="right" vertical="center"/>
    </xf>
    <xf numFmtId="10" fontId="4" fillId="8" borderId="15" xfId="0" applyNumberFormat="1" applyFont="1" applyFill="1" applyBorder="1" applyAlignment="1">
      <alignment horizontal="right" vertical="center"/>
    </xf>
    <xf numFmtId="3" fontId="4" fillId="8" borderId="2" xfId="0" applyNumberFormat="1" applyFont="1" applyFill="1" applyBorder="1" applyAlignment="1">
      <alignment horizontal="right" vertical="center"/>
    </xf>
    <xf numFmtId="10" fontId="4" fillId="8" borderId="9" xfId="0" applyNumberFormat="1" applyFont="1" applyFill="1" applyBorder="1" applyAlignment="1">
      <alignment horizontal="right" vertical="center"/>
    </xf>
    <xf numFmtId="3" fontId="4" fillId="8" borderId="31" xfId="0" applyNumberFormat="1" applyFont="1" applyFill="1" applyBorder="1" applyAlignment="1">
      <alignment horizontal="right" vertical="center"/>
    </xf>
    <xf numFmtId="10" fontId="4" fillId="8" borderId="32" xfId="0" applyNumberFormat="1" applyFont="1" applyFill="1" applyBorder="1" applyAlignment="1">
      <alignment horizontal="right" vertical="center"/>
    </xf>
    <xf numFmtId="10" fontId="4" fillId="8" borderId="9" xfId="0" applyNumberFormat="1" applyFont="1" applyFill="1" applyBorder="1" applyAlignment="1">
      <alignment vertical="center"/>
    </xf>
    <xf numFmtId="10" fontId="4" fillId="8" borderId="1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2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9" fillId="0" borderId="36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165" fontId="4" fillId="3" borderId="1" xfId="4" applyNumberFormat="1" applyFont="1" applyFill="1" applyBorder="1" applyAlignment="1" applyProtection="1">
      <alignment horizontal="left" vertical="center" wrapText="1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8" fillId="0" borderId="0" xfId="0" applyFont="1" applyFill="1" applyBorder="1"/>
    <xf numFmtId="165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4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3" fontId="4" fillId="8" borderId="11" xfId="4" applyNumberFormat="1" applyFont="1" applyFill="1" applyBorder="1" applyAlignment="1" applyProtection="1">
      <alignment horizontal="right" vertical="center" wrapText="1"/>
    </xf>
    <xf numFmtId="0" fontId="4" fillId="3" borderId="8" xfId="0" applyNumberFormat="1" applyFont="1" applyFill="1" applyBorder="1" applyAlignment="1">
      <alignment horizontal="center" vertical="center"/>
    </xf>
    <xf numFmtId="165" fontId="4" fillId="3" borderId="2" xfId="4" applyNumberFormat="1" applyFont="1" applyFill="1" applyBorder="1" applyAlignment="1" applyProtection="1">
      <alignment horizontal="left" vertical="center" wrapText="1"/>
    </xf>
    <xf numFmtId="3" fontId="4" fillId="8" borderId="9" xfId="4" applyNumberFormat="1" applyFont="1" applyFill="1" applyBorder="1" applyAlignment="1" applyProtection="1">
      <alignment horizontal="right" vertical="center" wrapText="1"/>
    </xf>
    <xf numFmtId="0" fontId="4" fillId="3" borderId="30" xfId="0" applyNumberFormat="1" applyFont="1" applyFill="1" applyBorder="1" applyAlignment="1">
      <alignment horizontal="center" vertical="center"/>
    </xf>
    <xf numFmtId="165" fontId="4" fillId="3" borderId="31" xfId="4" applyNumberFormat="1" applyFont="1" applyFill="1" applyBorder="1" applyAlignment="1" applyProtection="1">
      <alignment horizontal="left" vertical="center" wrapText="1"/>
    </xf>
    <xf numFmtId="165" fontId="4" fillId="3" borderId="13" xfId="4" applyNumberFormat="1" applyFont="1" applyFill="1" applyBorder="1" applyAlignment="1" applyProtection="1">
      <alignment horizontal="left" vertical="center" wrapText="1"/>
    </xf>
    <xf numFmtId="3" fontId="4" fillId="7" borderId="15" xfId="4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/>
    <xf numFmtId="0" fontId="9" fillId="0" borderId="0" xfId="0" applyFont="1" applyBorder="1"/>
    <xf numFmtId="0" fontId="9" fillId="4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10" fontId="9" fillId="7" borderId="15" xfId="3" applyNumberFormat="1" applyFont="1" applyFill="1" applyBorder="1" applyAlignment="1" applyProtection="1">
      <alignment horizontal="right" vertical="center"/>
    </xf>
    <xf numFmtId="0" fontId="21" fillId="0" borderId="0" xfId="6" applyFont="1" applyBorder="1" applyAlignment="1">
      <alignment horizontal="left" vertical="top"/>
    </xf>
    <xf numFmtId="0" fontId="21" fillId="0" borderId="0" xfId="6" applyFont="1" applyFill="1" applyBorder="1" applyAlignment="1">
      <alignment horizontal="left" vertical="top"/>
    </xf>
    <xf numFmtId="0" fontId="21" fillId="0" borderId="0" xfId="6" applyFont="1" applyFill="1" applyBorder="1" applyAlignment="1">
      <alignment horizontal="left" vertical="top" wrapText="1"/>
    </xf>
    <xf numFmtId="0" fontId="20" fillId="0" borderId="0" xfId="6" applyFill="1" applyBorder="1" applyAlignment="1">
      <alignment horizontal="left" vertical="top"/>
    </xf>
    <xf numFmtId="0" fontId="7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/>
    <xf numFmtId="0" fontId="0" fillId="0" borderId="13" xfId="0" applyFont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0" fillId="0" borderId="0" xfId="5" applyNumberFormat="1" applyAlignment="1">
      <alignment horizontal="center"/>
    </xf>
    <xf numFmtId="1" fontId="21" fillId="0" borderId="0" xfId="6" applyNumberFormat="1" applyFont="1" applyFill="1" applyBorder="1" applyAlignment="1">
      <alignment horizontal="left" vertical="top"/>
    </xf>
    <xf numFmtId="1" fontId="0" fillId="0" borderId="3" xfId="0" applyNumberFormat="1" applyFill="1" applyBorder="1" applyAlignment="1">
      <alignment horizontal="center"/>
    </xf>
    <xf numFmtId="0" fontId="0" fillId="0" borderId="4" xfId="0" applyFont="1" applyFill="1" applyBorder="1" applyAlignment="1"/>
    <xf numFmtId="1" fontId="0" fillId="0" borderId="10" xfId="0" applyNumberForma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1" fontId="0" fillId="0" borderId="30" xfId="0" applyNumberFormat="1" applyFill="1" applyBorder="1" applyAlignment="1">
      <alignment horizontal="center"/>
    </xf>
    <xf numFmtId="0" fontId="0" fillId="0" borderId="31" xfId="0" applyFont="1" applyFill="1" applyBorder="1" applyAlignment="1"/>
    <xf numFmtId="1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/>
    <xf numFmtId="1" fontId="0" fillId="0" borderId="0" xfId="0" applyNumberFormat="1" applyBorder="1" applyAlignment="1">
      <alignment horizontal="center"/>
    </xf>
    <xf numFmtId="0" fontId="0" fillId="0" borderId="0" xfId="0" applyFont="1" applyBorder="1" applyAlignment="1"/>
    <xf numFmtId="1" fontId="22" fillId="0" borderId="0" xfId="5" applyNumberFormat="1" applyFont="1" applyFill="1" applyBorder="1" applyAlignment="1" applyProtection="1"/>
    <xf numFmtId="1" fontId="18" fillId="7" borderId="38" xfId="5" applyNumberFormat="1" applyFont="1" applyFill="1" applyBorder="1" applyAlignment="1">
      <alignment horizontal="center"/>
    </xf>
    <xf numFmtId="1" fontId="0" fillId="0" borderId="38" xfId="0" applyNumberFormat="1" applyFill="1" applyBorder="1" applyAlignment="1">
      <alignment horizontal="center"/>
    </xf>
    <xf numFmtId="0" fontId="0" fillId="0" borderId="39" xfId="0" applyFont="1" applyFill="1" applyBorder="1" applyAlignment="1"/>
    <xf numFmtId="1" fontId="23" fillId="0" borderId="3" xfId="5" applyNumberFormat="1" applyFont="1" applyFill="1" applyBorder="1" applyAlignment="1">
      <alignment horizontal="center"/>
    </xf>
    <xf numFmtId="0" fontId="11" fillId="7" borderId="39" xfId="0" applyFont="1" applyFill="1" applyBorder="1" applyAlignment="1"/>
    <xf numFmtId="1" fontId="11" fillId="6" borderId="34" xfId="0" applyNumberFormat="1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1" fontId="11" fillId="6" borderId="3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Border="1" applyAlignment="1">
      <alignment wrapText="1"/>
    </xf>
    <xf numFmtId="0" fontId="21" fillId="0" borderId="0" xfId="6" applyFont="1" applyFill="1" applyBorder="1" applyAlignment="1">
      <alignment horizontal="left" vertical="top"/>
    </xf>
    <xf numFmtId="1" fontId="22" fillId="3" borderId="0" xfId="5" applyNumberFormat="1" applyFont="1" applyFill="1" applyBorder="1" applyAlignment="1" applyProtection="1"/>
    <xf numFmtId="0" fontId="21" fillId="0" borderId="0" xfId="6" applyFont="1" applyFill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1" fillId="0" borderId="0" xfId="6" applyFont="1" applyFill="1" applyBorder="1" applyAlignment="1">
      <alignment horizontal="left" vertical="top"/>
    </xf>
    <xf numFmtId="0" fontId="0" fillId="0" borderId="0" xfId="0" applyBorder="1"/>
    <xf numFmtId="1" fontId="18" fillId="0" borderId="0" xfId="5" applyNumberFormat="1" applyFont="1" applyBorder="1" applyAlignment="1">
      <alignment horizontal="center"/>
    </xf>
    <xf numFmtId="1" fontId="10" fillId="0" borderId="0" xfId="5" applyNumberFormat="1" applyBorder="1" applyAlignment="1">
      <alignment horizontal="center"/>
    </xf>
    <xf numFmtId="0" fontId="0" fillId="3" borderId="0" xfId="0" applyFont="1" applyFill="1" applyBorder="1" applyAlignment="1"/>
    <xf numFmtId="0" fontId="21" fillId="12" borderId="1" xfId="6" applyFont="1" applyFill="1" applyBorder="1" applyAlignment="1">
      <alignment horizontal="left" vertical="top"/>
    </xf>
    <xf numFmtId="0" fontId="29" fillId="0" borderId="1" xfId="0" applyFont="1" applyBorder="1" applyAlignment="1">
      <alignment vertical="center"/>
    </xf>
    <xf numFmtId="0" fontId="21" fillId="12" borderId="0" xfId="6" applyFont="1" applyFill="1" applyBorder="1" applyAlignment="1">
      <alignment horizontal="left" vertical="top"/>
    </xf>
    <xf numFmtId="0" fontId="0" fillId="3" borderId="0" xfId="0" applyFill="1" applyBorder="1"/>
    <xf numFmtId="0" fontId="29" fillId="5" borderId="1" xfId="0" applyFont="1" applyFill="1" applyBorder="1" applyAlignment="1">
      <alignment vertical="center"/>
    </xf>
    <xf numFmtId="0" fontId="34" fillId="0" borderId="1" xfId="0" applyFont="1" applyBorder="1" applyAlignment="1">
      <alignment wrapText="1"/>
    </xf>
    <xf numFmtId="0" fontId="9" fillId="7" borderId="10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  <xf numFmtId="165" fontId="4" fillId="0" borderId="1" xfId="4" applyNumberFormat="1" applyFont="1" applyFill="1" applyBorder="1" applyAlignment="1" applyProtection="1">
      <alignment horizontal="left" vertical="center" wrapText="1"/>
    </xf>
    <xf numFmtId="0" fontId="31" fillId="0" borderId="39" xfId="0" applyFont="1" applyBorder="1" applyAlignment="1">
      <alignment vertical="center"/>
    </xf>
    <xf numFmtId="1" fontId="22" fillId="3" borderId="40" xfId="5" applyNumberFormat="1" applyFont="1" applyFill="1" applyBorder="1" applyAlignment="1" applyProtection="1"/>
    <xf numFmtId="1" fontId="22" fillId="3" borderId="11" xfId="5" applyNumberFormat="1" applyFont="1" applyFill="1" applyBorder="1" applyAlignment="1" applyProtection="1"/>
    <xf numFmtId="0" fontId="25" fillId="0" borderId="0" xfId="0" applyFont="1" applyBorder="1" applyAlignment="1">
      <alignment vertical="center" wrapText="1"/>
    </xf>
    <xf numFmtId="1" fontId="22" fillId="10" borderId="11" xfId="5" applyNumberFormat="1" applyFont="1" applyFill="1" applyBorder="1" applyAlignment="1" applyProtection="1"/>
    <xf numFmtId="1" fontId="0" fillId="0" borderId="12" xfId="0" applyNumberFormat="1" applyFill="1" applyBorder="1" applyAlignment="1">
      <alignment horizontal="center"/>
    </xf>
    <xf numFmtId="0" fontId="29" fillId="0" borderId="13" xfId="0" applyFont="1" applyBorder="1" applyAlignment="1">
      <alignment vertical="center"/>
    </xf>
    <xf numFmtId="1" fontId="22" fillId="3" borderId="15" xfId="5" applyNumberFormat="1" applyFont="1" applyFill="1" applyBorder="1" applyAlignment="1" applyProtection="1"/>
    <xf numFmtId="1" fontId="32" fillId="0" borderId="38" xfId="0" applyNumberFormat="1" applyFont="1" applyFill="1" applyBorder="1" applyAlignment="1">
      <alignment horizontal="center"/>
    </xf>
    <xf numFmtId="0" fontId="30" fillId="0" borderId="39" xfId="0" applyFont="1" applyBorder="1" applyAlignment="1">
      <alignment vertical="center"/>
    </xf>
    <xf numFmtId="1" fontId="22" fillId="10" borderId="15" xfId="5" applyNumberFormat="1" applyFont="1" applyFill="1" applyBorder="1" applyAlignment="1" applyProtection="1"/>
    <xf numFmtId="1" fontId="11" fillId="0" borderId="38" xfId="0" applyNumberFormat="1" applyFont="1" applyFill="1" applyBorder="1" applyAlignment="1">
      <alignment horizontal="center"/>
    </xf>
    <xf numFmtId="1" fontId="22" fillId="11" borderId="40" xfId="5" applyNumberFormat="1" applyFont="1" applyFill="1" applyBorder="1" applyAlignment="1" applyProtection="1"/>
    <xf numFmtId="0" fontId="34" fillId="0" borderId="13" xfId="0" applyFont="1" applyBorder="1"/>
    <xf numFmtId="1" fontId="33" fillId="0" borderId="3" xfId="0" applyNumberFormat="1" applyFont="1" applyFill="1" applyBorder="1" applyAlignment="1">
      <alignment horizontal="center"/>
    </xf>
    <xf numFmtId="0" fontId="33" fillId="0" borderId="4" xfId="0" applyFont="1" applyBorder="1"/>
    <xf numFmtId="1" fontId="22" fillId="10" borderId="5" xfId="5" applyNumberFormat="1" applyFont="1" applyFill="1" applyBorder="1" applyAlignment="1" applyProtection="1"/>
    <xf numFmtId="1" fontId="33" fillId="0" borderId="38" xfId="0" applyNumberFormat="1" applyFont="1" applyFill="1" applyBorder="1" applyAlignment="1">
      <alignment horizontal="center"/>
    </xf>
    <xf numFmtId="1" fontId="22" fillId="10" borderId="40" xfId="5" applyNumberFormat="1" applyFont="1" applyFill="1" applyBorder="1" applyAlignment="1" applyProtection="1"/>
    <xf numFmtId="0" fontId="21" fillId="12" borderId="13" xfId="6" applyFont="1" applyFill="1" applyBorder="1" applyAlignment="1">
      <alignment horizontal="left" vertical="top"/>
    </xf>
    <xf numFmtId="1" fontId="22" fillId="4" borderId="11" xfId="5" applyNumberFormat="1" applyFont="1" applyFill="1" applyBorder="1" applyAlignment="1" applyProtection="1"/>
    <xf numFmtId="0" fontId="29" fillId="0" borderId="1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4" fontId="6" fillId="7" borderId="39" xfId="0" applyNumberFormat="1" applyFont="1" applyFill="1" applyBorder="1" applyAlignment="1">
      <alignment wrapText="1"/>
    </xf>
    <xf numFmtId="4" fontId="6" fillId="7" borderId="40" xfId="5" applyNumberFormat="1" applyFont="1" applyFill="1" applyBorder="1" applyAlignment="1">
      <alignment wrapText="1"/>
    </xf>
    <xf numFmtId="4" fontId="6" fillId="7" borderId="1" xfId="0" applyNumberFormat="1" applyFont="1" applyFill="1" applyBorder="1" applyAlignment="1">
      <alignment wrapText="1"/>
    </xf>
    <xf numFmtId="4" fontId="6" fillId="7" borderId="11" xfId="5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6" fillId="0" borderId="11" xfId="5" applyNumberFormat="1" applyFont="1" applyBorder="1" applyAlignment="1">
      <alignment wrapText="1"/>
    </xf>
    <xf numFmtId="4" fontId="6" fillId="7" borderId="23" xfId="0" applyNumberFormat="1" applyFont="1" applyFill="1" applyBorder="1" applyAlignment="1">
      <alignment wrapText="1"/>
    </xf>
    <xf numFmtId="4" fontId="6" fillId="7" borderId="24" xfId="5" applyNumberFormat="1" applyFont="1" applyFill="1" applyBorder="1" applyAlignment="1">
      <alignment wrapText="1"/>
    </xf>
    <xf numFmtId="4" fontId="7" fillId="4" borderId="4" xfId="0" applyNumberFormat="1" applyFont="1" applyFill="1" applyBorder="1" applyAlignment="1">
      <alignment wrapText="1"/>
    </xf>
    <xf numFmtId="4" fontId="7" fillId="4" borderId="5" xfId="5" applyNumberFormat="1" applyFont="1" applyFill="1" applyBorder="1" applyAlignment="1">
      <alignment wrapText="1"/>
    </xf>
    <xf numFmtId="4" fontId="7" fillId="7" borderId="6" xfId="0" applyNumberFormat="1" applyFont="1" applyFill="1" applyBorder="1"/>
    <xf numFmtId="4" fontId="7" fillId="7" borderId="5" xfId="0" applyNumberFormat="1" applyFont="1" applyFill="1" applyBorder="1"/>
    <xf numFmtId="4" fontId="6" fillId="0" borderId="50" xfId="0" applyNumberFormat="1" applyFont="1" applyFill="1" applyBorder="1"/>
    <xf numFmtId="4" fontId="38" fillId="0" borderId="40" xfId="7" applyNumberFormat="1" applyFill="1" applyBorder="1"/>
    <xf numFmtId="4" fontId="39" fillId="14" borderId="1" xfId="7" applyNumberFormat="1" applyFont="1" applyFill="1" applyBorder="1"/>
    <xf numFmtId="4" fontId="6" fillId="0" borderId="7" xfId="0" applyNumberFormat="1" applyFont="1" applyBorder="1"/>
    <xf numFmtId="4" fontId="6" fillId="0" borderId="11" xfId="0" applyNumberFormat="1" applyFont="1" applyBorder="1"/>
    <xf numFmtId="4" fontId="6" fillId="3" borderId="7" xfId="0" applyNumberFormat="1" applyFont="1" applyFill="1" applyBorder="1"/>
    <xf numFmtId="4" fontId="6" fillId="3" borderId="11" xfId="0" applyNumberFormat="1" applyFont="1" applyFill="1" applyBorder="1"/>
    <xf numFmtId="4" fontId="6" fillId="3" borderId="14" xfId="0" applyNumberFormat="1" applyFont="1" applyFill="1" applyBorder="1"/>
    <xf numFmtId="4" fontId="6" fillId="3" borderId="15" xfId="0" applyNumberFormat="1" applyFont="1" applyFill="1" applyBorder="1"/>
    <xf numFmtId="4" fontId="6" fillId="3" borderId="50" xfId="0" applyNumberFormat="1" applyFont="1" applyFill="1" applyBorder="1"/>
    <xf numFmtId="4" fontId="6" fillId="3" borderId="40" xfId="0" applyNumberFormat="1" applyFont="1" applyFill="1" applyBorder="1"/>
    <xf numFmtId="4" fontId="6" fillId="7" borderId="7" xfId="0" applyNumberFormat="1" applyFont="1" applyFill="1" applyBorder="1"/>
    <xf numFmtId="4" fontId="6" fillId="7" borderId="11" xfId="0" applyNumberFormat="1" applyFont="1" applyFill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4" fontId="6" fillId="7" borderId="50" xfId="0" applyNumberFormat="1" applyFont="1" applyFill="1" applyBorder="1"/>
    <xf numFmtId="4" fontId="6" fillId="7" borderId="40" xfId="0" applyNumberFormat="1" applyFont="1" applyFill="1" applyBorder="1"/>
    <xf numFmtId="4" fontId="6" fillId="7" borderId="5" xfId="0" applyNumberFormat="1" applyFont="1" applyFill="1" applyBorder="1"/>
    <xf numFmtId="4" fontId="7" fillId="4" borderId="6" xfId="0" applyNumberFormat="1" applyFont="1" applyFill="1" applyBorder="1"/>
    <xf numFmtId="4" fontId="7" fillId="4" borderId="5" xfId="5" applyNumberFormat="1" applyFont="1" applyFill="1" applyBorder="1"/>
    <xf numFmtId="4" fontId="40" fillId="14" borderId="58" xfId="7" applyNumberFormat="1" applyFont="1" applyFill="1" applyBorder="1"/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3" fontId="4" fillId="0" borderId="33" xfId="0" applyNumberFormat="1" applyFont="1" applyFill="1" applyBorder="1" applyAlignment="1">
      <alignment horizontal="right" vertical="center" wrapText="1"/>
    </xf>
    <xf numFmtId="3" fontId="9" fillId="0" borderId="23" xfId="0" applyNumberFormat="1" applyFont="1" applyFill="1" applyBorder="1" applyAlignment="1">
      <alignment horizontal="right" vertical="center"/>
    </xf>
    <xf numFmtId="4" fontId="22" fillId="9" borderId="5" xfId="5" applyNumberFormat="1" applyFont="1" applyFill="1" applyBorder="1" applyAlignment="1" applyProtection="1"/>
    <xf numFmtId="4" fontId="22" fillId="7" borderId="40" xfId="5" applyNumberFormat="1" applyFont="1" applyFill="1" applyBorder="1" applyAlignment="1" applyProtection="1"/>
    <xf numFmtId="4" fontId="22" fillId="0" borderId="11" xfId="5" applyNumberFormat="1" applyFont="1" applyFill="1" applyBorder="1" applyAlignment="1" applyProtection="1"/>
    <xf numFmtId="4" fontId="22" fillId="0" borderId="15" xfId="5" applyNumberFormat="1" applyFont="1" applyFill="1" applyBorder="1" applyAlignment="1" applyProtection="1"/>
    <xf numFmtId="4" fontId="22" fillId="9" borderId="40" xfId="5" applyNumberFormat="1" applyFont="1" applyFill="1" applyBorder="1" applyAlignment="1" applyProtection="1"/>
    <xf numFmtId="4" fontId="22" fillId="9" borderId="11" xfId="5" applyNumberFormat="1" applyFont="1" applyFill="1" applyBorder="1" applyAlignment="1" applyProtection="1"/>
    <xf numFmtId="4" fontId="22" fillId="9" borderId="32" xfId="5" applyNumberFormat="1" applyFont="1" applyFill="1" applyBorder="1" applyAlignment="1" applyProtection="1"/>
    <xf numFmtId="0" fontId="6" fillId="0" borderId="0" xfId="0" applyFont="1" applyBorder="1"/>
    <xf numFmtId="3" fontId="0" fillId="0" borderId="0" xfId="0" applyNumberFormat="1" applyBorder="1"/>
    <xf numFmtId="2" fontId="22" fillId="9" borderId="5" xfId="5" applyNumberFormat="1" applyFont="1" applyFill="1" applyBorder="1" applyAlignment="1" applyProtection="1"/>
    <xf numFmtId="3" fontId="4" fillId="0" borderId="9" xfId="4" applyNumberFormat="1" applyFont="1" applyFill="1" applyBorder="1" applyAlignment="1" applyProtection="1">
      <alignment horizontal="right" vertical="center" wrapText="1"/>
    </xf>
    <xf numFmtId="3" fontId="4" fillId="0" borderId="11" xfId="4" applyNumberFormat="1" applyFont="1" applyFill="1" applyBorder="1" applyAlignment="1" applyProtection="1">
      <alignment horizontal="right" vertical="center" wrapText="1"/>
    </xf>
    <xf numFmtId="3" fontId="4" fillId="0" borderId="32" xfId="4" applyNumberFormat="1" applyFont="1" applyFill="1" applyBorder="1" applyAlignment="1" applyProtection="1">
      <alignment horizontal="right" vertical="center" wrapText="1"/>
    </xf>
    <xf numFmtId="4" fontId="40" fillId="14" borderId="1" xfId="7" applyNumberFormat="1" applyFont="1" applyFill="1" applyBorder="1"/>
    <xf numFmtId="0" fontId="21" fillId="0" borderId="0" xfId="6" applyFont="1" applyBorder="1" applyAlignment="1">
      <alignment horizontal="left" vertical="top"/>
    </xf>
    <xf numFmtId="0" fontId="21" fillId="0" borderId="0" xfId="6" applyFont="1" applyFill="1" applyBorder="1" applyAlignment="1">
      <alignment horizontal="left" vertical="top"/>
    </xf>
    <xf numFmtId="0" fontId="13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4" borderId="43" xfId="0" applyFont="1" applyFill="1" applyBorder="1" applyAlignment="1">
      <alignment horizontal="center" wrapText="1"/>
    </xf>
    <xf numFmtId="0" fontId="7" fillId="4" borderId="44" xfId="0" applyFont="1" applyFill="1" applyBorder="1" applyAlignment="1">
      <alignment horizontal="center" wrapText="1"/>
    </xf>
    <xf numFmtId="0" fontId="7" fillId="4" borderId="41" xfId="0" applyFont="1" applyFill="1" applyBorder="1" applyAlignment="1">
      <alignment horizontal="center" wrapText="1"/>
    </xf>
    <xf numFmtId="0" fontId="7" fillId="4" borderId="42" xfId="0" applyFont="1" applyFill="1" applyBorder="1" applyAlignment="1">
      <alignment horizontal="center" wrapText="1"/>
    </xf>
    <xf numFmtId="0" fontId="7" fillId="4" borderId="48" xfId="0" applyFont="1" applyFill="1" applyBorder="1" applyAlignment="1">
      <alignment horizontal="center" wrapText="1"/>
    </xf>
    <xf numFmtId="0" fontId="7" fillId="4" borderId="49" xfId="0" applyFont="1" applyFill="1" applyBorder="1" applyAlignment="1">
      <alignment horizontal="center" wrapText="1"/>
    </xf>
    <xf numFmtId="0" fontId="7" fillId="4" borderId="46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 wrapText="1"/>
    </xf>
    <xf numFmtId="0" fontId="7" fillId="0" borderId="29" xfId="0" applyFont="1" applyBorder="1" applyAlignment="1">
      <alignment horizontal="left"/>
    </xf>
    <xf numFmtId="0" fontId="9" fillId="4" borderId="41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4" borderId="35" xfId="0" applyNumberFormat="1" applyFont="1" applyFill="1" applyBorder="1" applyAlignment="1">
      <alignment horizontal="center" vertical="center"/>
    </xf>
    <xf numFmtId="0" fontId="4" fillId="4" borderId="24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65" fontId="4" fillId="4" borderId="39" xfId="4" applyNumberFormat="1" applyFont="1" applyFill="1" applyBorder="1" applyAlignment="1" applyProtection="1">
      <alignment horizontal="center" vertical="center"/>
    </xf>
    <xf numFmtId="165" fontId="4" fillId="4" borderId="13" xfId="4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5" fontId="4" fillId="0" borderId="0" xfId="4" applyNumberFormat="1" applyFont="1" applyFill="1" applyBorder="1" applyAlignment="1" applyProtection="1">
      <alignment horizontal="center" vertical="center"/>
    </xf>
    <xf numFmtId="165" fontId="9" fillId="4" borderId="35" xfId="4" applyNumberFormat="1" applyFont="1" applyFill="1" applyBorder="1" applyAlignment="1" applyProtection="1">
      <alignment horizontal="center" vertical="center" wrapText="1"/>
    </xf>
    <xf numFmtId="165" fontId="9" fillId="4" borderId="24" xfId="4" applyNumberFormat="1" applyFont="1" applyFill="1" applyBorder="1" applyAlignment="1" applyProtection="1">
      <alignment horizontal="center" vertical="center" wrapText="1"/>
    </xf>
    <xf numFmtId="165" fontId="4" fillId="4" borderId="35" xfId="4" applyNumberFormat="1" applyFont="1" applyFill="1" applyBorder="1" applyAlignment="1" applyProtection="1">
      <alignment horizontal="center" vertical="center" wrapText="1"/>
    </xf>
    <xf numFmtId="165" fontId="4" fillId="4" borderId="24" xfId="4" applyNumberFormat="1" applyFont="1" applyFill="1" applyBorder="1" applyAlignment="1" applyProtection="1">
      <alignment horizontal="center" vertical="center" wrapText="1"/>
    </xf>
  </cellXfs>
  <cellStyles count="8">
    <cellStyle name="Bad" xfId="7" builtinId="27"/>
    <cellStyle name="Comma" xfId="5" builtinId="3"/>
    <cellStyle name="Excel Built-in Normal" xfId="6"/>
    <cellStyle name="Normal" xfId="0" builtinId="0"/>
    <cellStyle name="Normal 2" xfId="2"/>
    <cellStyle name="Normal 3" xfId="1"/>
    <cellStyle name="Percent 2" xfId="3"/>
    <cellStyle name="Standard_A" xfId="4"/>
  </cellStyles>
  <dxfs count="0"/>
  <tableStyles count="0" defaultTableStyle="TableStyleMedium2" defaultPivotStyle="PivotStyleLight16"/>
  <colors>
    <mruColors>
      <color rgb="FFFF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6"/>
  <sheetViews>
    <sheetView workbookViewId="0">
      <selection activeCell="E15" sqref="E15"/>
    </sheetView>
  </sheetViews>
  <sheetFormatPr defaultRowHeight="15" x14ac:dyDescent="0.25"/>
  <cols>
    <col min="2" max="2" width="7.7109375" style="227" customWidth="1"/>
    <col min="3" max="3" width="60.7109375" customWidth="1"/>
    <col min="4" max="4" width="40.7109375" style="226" customWidth="1"/>
    <col min="5" max="8" width="70.7109375" customWidth="1"/>
    <col min="258" max="258" width="7.7109375" customWidth="1"/>
    <col min="259" max="259" width="60.7109375" customWidth="1"/>
    <col min="260" max="260" width="40.7109375" customWidth="1"/>
    <col min="261" max="264" width="70.7109375" customWidth="1"/>
    <col min="514" max="514" width="7.7109375" customWidth="1"/>
    <col min="515" max="515" width="60.7109375" customWidth="1"/>
    <col min="516" max="516" width="40.7109375" customWidth="1"/>
    <col min="517" max="520" width="70.7109375" customWidth="1"/>
    <col min="770" max="770" width="7.7109375" customWidth="1"/>
    <col min="771" max="771" width="60.7109375" customWidth="1"/>
    <col min="772" max="772" width="40.7109375" customWidth="1"/>
    <col min="773" max="776" width="70.7109375" customWidth="1"/>
    <col min="1026" max="1026" width="7.7109375" customWidth="1"/>
    <col min="1027" max="1027" width="60.7109375" customWidth="1"/>
    <col min="1028" max="1028" width="40.7109375" customWidth="1"/>
    <col min="1029" max="1032" width="70.7109375" customWidth="1"/>
    <col min="1282" max="1282" width="7.7109375" customWidth="1"/>
    <col min="1283" max="1283" width="60.7109375" customWidth="1"/>
    <col min="1284" max="1284" width="40.7109375" customWidth="1"/>
    <col min="1285" max="1288" width="70.7109375" customWidth="1"/>
    <col min="1538" max="1538" width="7.7109375" customWidth="1"/>
    <col min="1539" max="1539" width="60.7109375" customWidth="1"/>
    <col min="1540" max="1540" width="40.7109375" customWidth="1"/>
    <col min="1541" max="1544" width="70.7109375" customWidth="1"/>
    <col min="1794" max="1794" width="7.7109375" customWidth="1"/>
    <col min="1795" max="1795" width="60.7109375" customWidth="1"/>
    <col min="1796" max="1796" width="40.7109375" customWidth="1"/>
    <col min="1797" max="1800" width="70.7109375" customWidth="1"/>
    <col min="2050" max="2050" width="7.7109375" customWidth="1"/>
    <col min="2051" max="2051" width="60.7109375" customWidth="1"/>
    <col min="2052" max="2052" width="40.7109375" customWidth="1"/>
    <col min="2053" max="2056" width="70.7109375" customWidth="1"/>
    <col min="2306" max="2306" width="7.7109375" customWidth="1"/>
    <col min="2307" max="2307" width="60.7109375" customWidth="1"/>
    <col min="2308" max="2308" width="40.7109375" customWidth="1"/>
    <col min="2309" max="2312" width="70.7109375" customWidth="1"/>
    <col min="2562" max="2562" width="7.7109375" customWidth="1"/>
    <col min="2563" max="2563" width="60.7109375" customWidth="1"/>
    <col min="2564" max="2564" width="40.7109375" customWidth="1"/>
    <col min="2565" max="2568" width="70.7109375" customWidth="1"/>
    <col min="2818" max="2818" width="7.7109375" customWidth="1"/>
    <col min="2819" max="2819" width="60.7109375" customWidth="1"/>
    <col min="2820" max="2820" width="40.7109375" customWidth="1"/>
    <col min="2821" max="2824" width="70.7109375" customWidth="1"/>
    <col min="3074" max="3074" width="7.7109375" customWidth="1"/>
    <col min="3075" max="3075" width="60.7109375" customWidth="1"/>
    <col min="3076" max="3076" width="40.7109375" customWidth="1"/>
    <col min="3077" max="3080" width="70.7109375" customWidth="1"/>
    <col min="3330" max="3330" width="7.7109375" customWidth="1"/>
    <col min="3331" max="3331" width="60.7109375" customWidth="1"/>
    <col min="3332" max="3332" width="40.7109375" customWidth="1"/>
    <col min="3333" max="3336" width="70.7109375" customWidth="1"/>
    <col min="3586" max="3586" width="7.7109375" customWidth="1"/>
    <col min="3587" max="3587" width="60.7109375" customWidth="1"/>
    <col min="3588" max="3588" width="40.7109375" customWidth="1"/>
    <col min="3589" max="3592" width="70.7109375" customWidth="1"/>
    <col min="3842" max="3842" width="7.7109375" customWidth="1"/>
    <col min="3843" max="3843" width="60.7109375" customWidth="1"/>
    <col min="3844" max="3844" width="40.7109375" customWidth="1"/>
    <col min="3845" max="3848" width="70.7109375" customWidth="1"/>
    <col min="4098" max="4098" width="7.7109375" customWidth="1"/>
    <col min="4099" max="4099" width="60.7109375" customWidth="1"/>
    <col min="4100" max="4100" width="40.7109375" customWidth="1"/>
    <col min="4101" max="4104" width="70.7109375" customWidth="1"/>
    <col min="4354" max="4354" width="7.7109375" customWidth="1"/>
    <col min="4355" max="4355" width="60.7109375" customWidth="1"/>
    <col min="4356" max="4356" width="40.7109375" customWidth="1"/>
    <col min="4357" max="4360" width="70.7109375" customWidth="1"/>
    <col min="4610" max="4610" width="7.7109375" customWidth="1"/>
    <col min="4611" max="4611" width="60.7109375" customWidth="1"/>
    <col min="4612" max="4612" width="40.7109375" customWidth="1"/>
    <col min="4613" max="4616" width="70.7109375" customWidth="1"/>
    <col min="4866" max="4866" width="7.7109375" customWidth="1"/>
    <col min="4867" max="4867" width="60.7109375" customWidth="1"/>
    <col min="4868" max="4868" width="40.7109375" customWidth="1"/>
    <col min="4869" max="4872" width="70.7109375" customWidth="1"/>
    <col min="5122" max="5122" width="7.7109375" customWidth="1"/>
    <col min="5123" max="5123" width="60.7109375" customWidth="1"/>
    <col min="5124" max="5124" width="40.7109375" customWidth="1"/>
    <col min="5125" max="5128" width="70.7109375" customWidth="1"/>
    <col min="5378" max="5378" width="7.7109375" customWidth="1"/>
    <col min="5379" max="5379" width="60.7109375" customWidth="1"/>
    <col min="5380" max="5380" width="40.7109375" customWidth="1"/>
    <col min="5381" max="5384" width="70.7109375" customWidth="1"/>
    <col min="5634" max="5634" width="7.7109375" customWidth="1"/>
    <col min="5635" max="5635" width="60.7109375" customWidth="1"/>
    <col min="5636" max="5636" width="40.7109375" customWidth="1"/>
    <col min="5637" max="5640" width="70.7109375" customWidth="1"/>
    <col min="5890" max="5890" width="7.7109375" customWidth="1"/>
    <col min="5891" max="5891" width="60.7109375" customWidth="1"/>
    <col min="5892" max="5892" width="40.7109375" customWidth="1"/>
    <col min="5893" max="5896" width="70.7109375" customWidth="1"/>
    <col min="6146" max="6146" width="7.7109375" customWidth="1"/>
    <col min="6147" max="6147" width="60.7109375" customWidth="1"/>
    <col min="6148" max="6148" width="40.7109375" customWidth="1"/>
    <col min="6149" max="6152" width="70.7109375" customWidth="1"/>
    <col min="6402" max="6402" width="7.7109375" customWidth="1"/>
    <col min="6403" max="6403" width="60.7109375" customWidth="1"/>
    <col min="6404" max="6404" width="40.7109375" customWidth="1"/>
    <col min="6405" max="6408" width="70.7109375" customWidth="1"/>
    <col min="6658" max="6658" width="7.7109375" customWidth="1"/>
    <col min="6659" max="6659" width="60.7109375" customWidth="1"/>
    <col min="6660" max="6660" width="40.7109375" customWidth="1"/>
    <col min="6661" max="6664" width="70.7109375" customWidth="1"/>
    <col min="6914" max="6914" width="7.7109375" customWidth="1"/>
    <col min="6915" max="6915" width="60.7109375" customWidth="1"/>
    <col min="6916" max="6916" width="40.7109375" customWidth="1"/>
    <col min="6917" max="6920" width="70.7109375" customWidth="1"/>
    <col min="7170" max="7170" width="7.7109375" customWidth="1"/>
    <col min="7171" max="7171" width="60.7109375" customWidth="1"/>
    <col min="7172" max="7172" width="40.7109375" customWidth="1"/>
    <col min="7173" max="7176" width="70.7109375" customWidth="1"/>
    <col min="7426" max="7426" width="7.7109375" customWidth="1"/>
    <col min="7427" max="7427" width="60.7109375" customWidth="1"/>
    <col min="7428" max="7428" width="40.7109375" customWidth="1"/>
    <col min="7429" max="7432" width="70.7109375" customWidth="1"/>
    <col min="7682" max="7682" width="7.7109375" customWidth="1"/>
    <col min="7683" max="7683" width="60.7109375" customWidth="1"/>
    <col min="7684" max="7684" width="40.7109375" customWidth="1"/>
    <col min="7685" max="7688" width="70.7109375" customWidth="1"/>
    <col min="7938" max="7938" width="7.7109375" customWidth="1"/>
    <col min="7939" max="7939" width="60.7109375" customWidth="1"/>
    <col min="7940" max="7940" width="40.7109375" customWidth="1"/>
    <col min="7941" max="7944" width="70.7109375" customWidth="1"/>
    <col min="8194" max="8194" width="7.7109375" customWidth="1"/>
    <col min="8195" max="8195" width="60.7109375" customWidth="1"/>
    <col min="8196" max="8196" width="40.7109375" customWidth="1"/>
    <col min="8197" max="8200" width="70.7109375" customWidth="1"/>
    <col min="8450" max="8450" width="7.7109375" customWidth="1"/>
    <col min="8451" max="8451" width="60.7109375" customWidth="1"/>
    <col min="8452" max="8452" width="40.7109375" customWidth="1"/>
    <col min="8453" max="8456" width="70.7109375" customWidth="1"/>
    <col min="8706" max="8706" width="7.7109375" customWidth="1"/>
    <col min="8707" max="8707" width="60.7109375" customWidth="1"/>
    <col min="8708" max="8708" width="40.7109375" customWidth="1"/>
    <col min="8709" max="8712" width="70.7109375" customWidth="1"/>
    <col min="8962" max="8962" width="7.7109375" customWidth="1"/>
    <col min="8963" max="8963" width="60.7109375" customWidth="1"/>
    <col min="8964" max="8964" width="40.7109375" customWidth="1"/>
    <col min="8965" max="8968" width="70.7109375" customWidth="1"/>
    <col min="9218" max="9218" width="7.7109375" customWidth="1"/>
    <col min="9219" max="9219" width="60.7109375" customWidth="1"/>
    <col min="9220" max="9220" width="40.7109375" customWidth="1"/>
    <col min="9221" max="9224" width="70.7109375" customWidth="1"/>
    <col min="9474" max="9474" width="7.7109375" customWidth="1"/>
    <col min="9475" max="9475" width="60.7109375" customWidth="1"/>
    <col min="9476" max="9476" width="40.7109375" customWidth="1"/>
    <col min="9477" max="9480" width="70.7109375" customWidth="1"/>
    <col min="9730" max="9730" width="7.7109375" customWidth="1"/>
    <col min="9731" max="9731" width="60.7109375" customWidth="1"/>
    <col min="9732" max="9732" width="40.7109375" customWidth="1"/>
    <col min="9733" max="9736" width="70.7109375" customWidth="1"/>
    <col min="9986" max="9986" width="7.7109375" customWidth="1"/>
    <col min="9987" max="9987" width="60.7109375" customWidth="1"/>
    <col min="9988" max="9988" width="40.7109375" customWidth="1"/>
    <col min="9989" max="9992" width="70.7109375" customWidth="1"/>
    <col min="10242" max="10242" width="7.7109375" customWidth="1"/>
    <col min="10243" max="10243" width="60.7109375" customWidth="1"/>
    <col min="10244" max="10244" width="40.7109375" customWidth="1"/>
    <col min="10245" max="10248" width="70.7109375" customWidth="1"/>
    <col min="10498" max="10498" width="7.7109375" customWidth="1"/>
    <col min="10499" max="10499" width="60.7109375" customWidth="1"/>
    <col min="10500" max="10500" width="40.7109375" customWidth="1"/>
    <col min="10501" max="10504" width="70.7109375" customWidth="1"/>
    <col min="10754" max="10754" width="7.7109375" customWidth="1"/>
    <col min="10755" max="10755" width="60.7109375" customWidth="1"/>
    <col min="10756" max="10756" width="40.7109375" customWidth="1"/>
    <col min="10757" max="10760" width="70.7109375" customWidth="1"/>
    <col min="11010" max="11010" width="7.7109375" customWidth="1"/>
    <col min="11011" max="11011" width="60.7109375" customWidth="1"/>
    <col min="11012" max="11012" width="40.7109375" customWidth="1"/>
    <col min="11013" max="11016" width="70.7109375" customWidth="1"/>
    <col min="11266" max="11266" width="7.7109375" customWidth="1"/>
    <col min="11267" max="11267" width="60.7109375" customWidth="1"/>
    <col min="11268" max="11268" width="40.7109375" customWidth="1"/>
    <col min="11269" max="11272" width="70.7109375" customWidth="1"/>
    <col min="11522" max="11522" width="7.7109375" customWidth="1"/>
    <col min="11523" max="11523" width="60.7109375" customWidth="1"/>
    <col min="11524" max="11524" width="40.7109375" customWidth="1"/>
    <col min="11525" max="11528" width="70.7109375" customWidth="1"/>
    <col min="11778" max="11778" width="7.7109375" customWidth="1"/>
    <col min="11779" max="11779" width="60.7109375" customWidth="1"/>
    <col min="11780" max="11780" width="40.7109375" customWidth="1"/>
    <col min="11781" max="11784" width="70.7109375" customWidth="1"/>
    <col min="12034" max="12034" width="7.7109375" customWidth="1"/>
    <col min="12035" max="12035" width="60.7109375" customWidth="1"/>
    <col min="12036" max="12036" width="40.7109375" customWidth="1"/>
    <col min="12037" max="12040" width="70.7109375" customWidth="1"/>
    <col min="12290" max="12290" width="7.7109375" customWidth="1"/>
    <col min="12291" max="12291" width="60.7109375" customWidth="1"/>
    <col min="12292" max="12292" width="40.7109375" customWidth="1"/>
    <col min="12293" max="12296" width="70.7109375" customWidth="1"/>
    <col min="12546" max="12546" width="7.7109375" customWidth="1"/>
    <col min="12547" max="12547" width="60.7109375" customWidth="1"/>
    <col min="12548" max="12548" width="40.7109375" customWidth="1"/>
    <col min="12549" max="12552" width="70.7109375" customWidth="1"/>
    <col min="12802" max="12802" width="7.7109375" customWidth="1"/>
    <col min="12803" max="12803" width="60.7109375" customWidth="1"/>
    <col min="12804" max="12804" width="40.7109375" customWidth="1"/>
    <col min="12805" max="12808" width="70.7109375" customWidth="1"/>
    <col min="13058" max="13058" width="7.7109375" customWidth="1"/>
    <col min="13059" max="13059" width="60.7109375" customWidth="1"/>
    <col min="13060" max="13060" width="40.7109375" customWidth="1"/>
    <col min="13061" max="13064" width="70.7109375" customWidth="1"/>
    <col min="13314" max="13314" width="7.7109375" customWidth="1"/>
    <col min="13315" max="13315" width="60.7109375" customWidth="1"/>
    <col min="13316" max="13316" width="40.7109375" customWidth="1"/>
    <col min="13317" max="13320" width="70.7109375" customWidth="1"/>
    <col min="13570" max="13570" width="7.7109375" customWidth="1"/>
    <col min="13571" max="13571" width="60.7109375" customWidth="1"/>
    <col min="13572" max="13572" width="40.7109375" customWidth="1"/>
    <col min="13573" max="13576" width="70.7109375" customWidth="1"/>
    <col min="13826" max="13826" width="7.7109375" customWidth="1"/>
    <col min="13827" max="13827" width="60.7109375" customWidth="1"/>
    <col min="13828" max="13828" width="40.7109375" customWidth="1"/>
    <col min="13829" max="13832" width="70.7109375" customWidth="1"/>
    <col min="14082" max="14082" width="7.7109375" customWidth="1"/>
    <col min="14083" max="14083" width="60.7109375" customWidth="1"/>
    <col min="14084" max="14084" width="40.7109375" customWidth="1"/>
    <col min="14085" max="14088" width="70.7109375" customWidth="1"/>
    <col min="14338" max="14338" width="7.7109375" customWidth="1"/>
    <col min="14339" max="14339" width="60.7109375" customWidth="1"/>
    <col min="14340" max="14340" width="40.7109375" customWidth="1"/>
    <col min="14341" max="14344" width="70.7109375" customWidth="1"/>
    <col min="14594" max="14594" width="7.7109375" customWidth="1"/>
    <col min="14595" max="14595" width="60.7109375" customWidth="1"/>
    <col min="14596" max="14596" width="40.7109375" customWidth="1"/>
    <col min="14597" max="14600" width="70.7109375" customWidth="1"/>
    <col min="14850" max="14850" width="7.7109375" customWidth="1"/>
    <col min="14851" max="14851" width="60.7109375" customWidth="1"/>
    <col min="14852" max="14852" width="40.7109375" customWidth="1"/>
    <col min="14853" max="14856" width="70.7109375" customWidth="1"/>
    <col min="15106" max="15106" width="7.7109375" customWidth="1"/>
    <col min="15107" max="15107" width="60.7109375" customWidth="1"/>
    <col min="15108" max="15108" width="40.7109375" customWidth="1"/>
    <col min="15109" max="15112" width="70.7109375" customWidth="1"/>
    <col min="15362" max="15362" width="7.7109375" customWidth="1"/>
    <col min="15363" max="15363" width="60.7109375" customWidth="1"/>
    <col min="15364" max="15364" width="40.7109375" customWidth="1"/>
    <col min="15365" max="15368" width="70.7109375" customWidth="1"/>
    <col min="15618" max="15618" width="7.7109375" customWidth="1"/>
    <col min="15619" max="15619" width="60.7109375" customWidth="1"/>
    <col min="15620" max="15620" width="40.7109375" customWidth="1"/>
    <col min="15621" max="15624" width="70.7109375" customWidth="1"/>
    <col min="15874" max="15874" width="7.7109375" customWidth="1"/>
    <col min="15875" max="15875" width="60.7109375" customWidth="1"/>
    <col min="15876" max="15876" width="40.7109375" customWidth="1"/>
    <col min="15877" max="15880" width="70.7109375" customWidth="1"/>
    <col min="16130" max="16130" width="7.7109375" customWidth="1"/>
    <col min="16131" max="16131" width="60.7109375" customWidth="1"/>
    <col min="16132" max="16132" width="40.7109375" customWidth="1"/>
    <col min="16133" max="16136" width="70.7109375" customWidth="1"/>
  </cols>
  <sheetData>
    <row r="2" spans="2:8" ht="15.75" thickBot="1" x14ac:dyDescent="0.3">
      <c r="B2" s="254" t="s">
        <v>407</v>
      </c>
      <c r="C2" s="255"/>
    </row>
    <row r="3" spans="2:8" ht="15" customHeight="1" thickBot="1" x14ac:dyDescent="0.3">
      <c r="B3" s="251" t="s">
        <v>131</v>
      </c>
      <c r="C3" s="252" t="s">
        <v>2</v>
      </c>
      <c r="D3" s="253" t="s">
        <v>307</v>
      </c>
      <c r="E3" s="352"/>
      <c r="F3" s="352"/>
      <c r="G3" s="218"/>
      <c r="H3" s="218"/>
    </row>
    <row r="4" spans="2:8" ht="15" customHeight="1" x14ac:dyDescent="0.25">
      <c r="B4" s="246">
        <v>1</v>
      </c>
      <c r="C4" s="250" t="s">
        <v>313</v>
      </c>
      <c r="D4" s="339">
        <f>+D5+D6</f>
        <v>0</v>
      </c>
      <c r="E4" s="352"/>
      <c r="F4" s="352"/>
      <c r="G4" s="218"/>
    </row>
    <row r="5" spans="2:8" ht="15" customHeight="1" x14ac:dyDescent="0.25">
      <c r="B5" s="229" t="s">
        <v>310</v>
      </c>
      <c r="C5" s="223" t="s">
        <v>312</v>
      </c>
      <c r="D5" s="340">
        <f>+D8</f>
        <v>0</v>
      </c>
      <c r="E5" s="353"/>
      <c r="F5" s="353"/>
      <c r="G5" s="353"/>
    </row>
    <row r="6" spans="2:8" ht="15" customHeight="1" thickBot="1" x14ac:dyDescent="0.3">
      <c r="B6" s="228" t="s">
        <v>311</v>
      </c>
      <c r="C6" s="225" t="s">
        <v>314</v>
      </c>
      <c r="D6" s="341">
        <f>+D9+D10+(D11*D12)-D13+D14</f>
        <v>0</v>
      </c>
      <c r="G6" s="218"/>
    </row>
    <row r="7" spans="2:8" ht="15" customHeight="1" x14ac:dyDescent="0.25">
      <c r="B7" s="247">
        <v>2</v>
      </c>
      <c r="C7" s="248" t="s">
        <v>315</v>
      </c>
      <c r="D7" s="342">
        <f>+SUM(D8+D9)</f>
        <v>0</v>
      </c>
      <c r="G7" s="218"/>
    </row>
    <row r="8" spans="2:8" ht="15" customHeight="1" x14ac:dyDescent="0.25">
      <c r="B8" s="234" t="s">
        <v>28</v>
      </c>
      <c r="C8" s="224" t="s">
        <v>317</v>
      </c>
      <c r="D8" s="343">
        <f>+'Варијабилни трошкови '!H19</f>
        <v>0</v>
      </c>
      <c r="G8" s="219"/>
    </row>
    <row r="9" spans="2:8" ht="15" customHeight="1" thickBot="1" x14ac:dyDescent="0.3">
      <c r="B9" s="239" t="s">
        <v>316</v>
      </c>
      <c r="C9" s="240" t="s">
        <v>318</v>
      </c>
      <c r="D9" s="344">
        <f>+'Фиксни трошкови'!F69</f>
        <v>0</v>
      </c>
      <c r="G9" s="219"/>
    </row>
    <row r="10" spans="2:8" ht="15" customHeight="1" thickBot="1" x14ac:dyDescent="0.3">
      <c r="B10" s="232">
        <v>3</v>
      </c>
      <c r="C10" s="233" t="s">
        <v>319</v>
      </c>
      <c r="D10" s="338">
        <f>+Амортизација!H20</f>
        <v>0</v>
      </c>
      <c r="G10" s="219"/>
    </row>
    <row r="11" spans="2:8" ht="15" customHeight="1" thickBot="1" x14ac:dyDescent="0.3">
      <c r="B11" s="232">
        <v>4</v>
      </c>
      <c r="C11" s="233" t="s">
        <v>328</v>
      </c>
      <c r="D11" s="347">
        <f>+'Принос на регулисана средства'!E10</f>
        <v>0</v>
      </c>
      <c r="G11" s="219"/>
    </row>
    <row r="12" spans="2:8" ht="15" customHeight="1" thickBot="1" x14ac:dyDescent="0.3">
      <c r="B12" s="232">
        <v>5</v>
      </c>
      <c r="C12" s="233" t="s">
        <v>320</v>
      </c>
      <c r="D12" s="338">
        <f>+'Регулисана средства'!U54</f>
        <v>0</v>
      </c>
      <c r="G12" s="219"/>
    </row>
    <row r="13" spans="2:8" ht="15" customHeight="1" thickBot="1" x14ac:dyDescent="0.3">
      <c r="B13" s="249">
        <v>6</v>
      </c>
      <c r="C13" s="233" t="s">
        <v>321</v>
      </c>
      <c r="D13" s="338">
        <f>+'Остали приходи'!D15</f>
        <v>0</v>
      </c>
      <c r="G13" s="219"/>
    </row>
    <row r="14" spans="2:8" ht="15" customHeight="1" thickBot="1" x14ac:dyDescent="0.3">
      <c r="B14" s="232">
        <v>7</v>
      </c>
      <c r="C14" s="233" t="s">
        <v>322</v>
      </c>
      <c r="D14" s="338">
        <f>+'Корекциони елемент'!D7</f>
        <v>0</v>
      </c>
      <c r="G14" s="219"/>
    </row>
    <row r="15" spans="2:8" ht="15" customHeight="1" x14ac:dyDescent="0.25">
      <c r="B15" s="247">
        <v>8</v>
      </c>
      <c r="C15" s="277" t="s">
        <v>331</v>
      </c>
      <c r="D15" s="278"/>
      <c r="G15" s="257"/>
    </row>
    <row r="16" spans="2:8" ht="25.5" customHeight="1" x14ac:dyDescent="0.25">
      <c r="B16" s="234" t="s">
        <v>359</v>
      </c>
      <c r="C16" s="260" t="s">
        <v>347</v>
      </c>
      <c r="D16" s="279"/>
      <c r="G16" s="257"/>
    </row>
    <row r="17" spans="2:7" ht="15" customHeight="1" x14ac:dyDescent="0.25">
      <c r="B17" s="234" t="s">
        <v>360</v>
      </c>
      <c r="C17" s="261" t="s">
        <v>335</v>
      </c>
      <c r="D17" s="279"/>
      <c r="G17" s="257"/>
    </row>
    <row r="18" spans="2:7" ht="30" customHeight="1" x14ac:dyDescent="0.25">
      <c r="B18" s="234" t="s">
        <v>361</v>
      </c>
      <c r="C18" s="280" t="s">
        <v>346</v>
      </c>
      <c r="D18" s="279"/>
      <c r="G18" s="257"/>
    </row>
    <row r="19" spans="2:7" ht="15" customHeight="1" x14ac:dyDescent="0.25">
      <c r="B19" s="234" t="s">
        <v>362</v>
      </c>
      <c r="C19" s="261" t="s">
        <v>332</v>
      </c>
      <c r="D19" s="297">
        <f>D18*D16</f>
        <v>0</v>
      </c>
      <c r="G19" s="257"/>
    </row>
    <row r="20" spans="2:7" ht="26.25" customHeight="1" x14ac:dyDescent="0.25">
      <c r="B20" s="234" t="s">
        <v>363</v>
      </c>
      <c r="C20" s="260" t="s">
        <v>345</v>
      </c>
      <c r="D20" s="297">
        <f>D21+D22</f>
        <v>0</v>
      </c>
      <c r="E20" t="s">
        <v>406</v>
      </c>
      <c r="G20" s="257"/>
    </row>
    <row r="21" spans="2:7" ht="26.25" customHeight="1" x14ac:dyDescent="0.25">
      <c r="B21" s="234" t="s">
        <v>364</v>
      </c>
      <c r="C21" s="260" t="s">
        <v>354</v>
      </c>
      <c r="D21" s="279"/>
      <c r="G21" s="263"/>
    </row>
    <row r="22" spans="2:7" ht="26.25" customHeight="1" x14ac:dyDescent="0.25">
      <c r="B22" s="234" t="s">
        <v>365</v>
      </c>
      <c r="C22" s="260" t="s">
        <v>353</v>
      </c>
      <c r="D22" s="279"/>
      <c r="G22" s="263"/>
    </row>
    <row r="23" spans="2:7" ht="15" customHeight="1" x14ac:dyDescent="0.25">
      <c r="B23" s="234" t="s">
        <v>366</v>
      </c>
      <c r="C23" s="261" t="s">
        <v>336</v>
      </c>
      <c r="D23" s="279"/>
      <c r="G23" s="257"/>
    </row>
    <row r="24" spans="2:7" ht="15" customHeight="1" x14ac:dyDescent="0.25">
      <c r="B24" s="234" t="s">
        <v>367</v>
      </c>
      <c r="C24" s="261" t="s">
        <v>338</v>
      </c>
      <c r="D24" s="297">
        <f>D25+D26</f>
        <v>0</v>
      </c>
      <c r="G24" s="257"/>
    </row>
    <row r="25" spans="2:7" ht="15" customHeight="1" x14ac:dyDescent="0.25">
      <c r="B25" s="234" t="s">
        <v>368</v>
      </c>
      <c r="C25" s="261" t="s">
        <v>337</v>
      </c>
      <c r="D25" s="279"/>
      <c r="G25" s="257"/>
    </row>
    <row r="26" spans="2:7" ht="15" customHeight="1" x14ac:dyDescent="0.25">
      <c r="B26" s="234" t="s">
        <v>369</v>
      </c>
      <c r="C26" s="261" t="s">
        <v>339</v>
      </c>
      <c r="D26" s="279"/>
      <c r="G26" s="257"/>
    </row>
    <row r="27" spans="2:7" ht="15" customHeight="1" x14ac:dyDescent="0.25">
      <c r="B27" s="234" t="s">
        <v>370</v>
      </c>
      <c r="C27" s="269" t="s">
        <v>340</v>
      </c>
      <c r="D27" s="297">
        <f>D28+D29</f>
        <v>0</v>
      </c>
      <c r="G27" s="257"/>
    </row>
    <row r="28" spans="2:7" ht="15" customHeight="1" x14ac:dyDescent="0.25">
      <c r="B28" s="234" t="s">
        <v>371</v>
      </c>
      <c r="C28" s="269" t="s">
        <v>341</v>
      </c>
      <c r="D28" s="279"/>
      <c r="G28" s="257"/>
    </row>
    <row r="29" spans="2:7" ht="15" customHeight="1" x14ac:dyDescent="0.25">
      <c r="B29" s="234" t="s">
        <v>372</v>
      </c>
      <c r="C29" s="269" t="s">
        <v>342</v>
      </c>
      <c r="D29" s="279"/>
      <c r="G29" s="257"/>
    </row>
    <row r="30" spans="2:7" ht="15" customHeight="1" x14ac:dyDescent="0.25">
      <c r="B30" s="234" t="s">
        <v>373</v>
      </c>
      <c r="C30" s="269" t="s">
        <v>348</v>
      </c>
      <c r="D30" s="279"/>
      <c r="G30" s="257"/>
    </row>
    <row r="31" spans="2:7" ht="15" customHeight="1" x14ac:dyDescent="0.25">
      <c r="B31" s="234" t="s">
        <v>374</v>
      </c>
      <c r="C31" s="269" t="s">
        <v>349</v>
      </c>
      <c r="D31" s="279"/>
      <c r="G31" s="257"/>
    </row>
    <row r="32" spans="2:7" ht="15" customHeight="1" thickBot="1" x14ac:dyDescent="0.3">
      <c r="B32" s="282" t="s">
        <v>375</v>
      </c>
      <c r="C32" s="283" t="s">
        <v>350</v>
      </c>
      <c r="D32" s="284"/>
      <c r="G32" s="257"/>
    </row>
    <row r="33" spans="2:7" ht="15" customHeight="1" x14ac:dyDescent="0.25">
      <c r="B33" s="285">
        <v>9</v>
      </c>
      <c r="C33" s="286" t="s">
        <v>333</v>
      </c>
      <c r="D33" s="278"/>
      <c r="G33" s="257"/>
    </row>
    <row r="34" spans="2:7" ht="15" customHeight="1" x14ac:dyDescent="0.25">
      <c r="B34" s="234" t="s">
        <v>376</v>
      </c>
      <c r="C34" s="272" t="s">
        <v>395</v>
      </c>
      <c r="D34" s="281" t="e">
        <f>D5/D20</f>
        <v>#DIV/0!</v>
      </c>
      <c r="G34" s="257"/>
    </row>
    <row r="35" spans="2:7" ht="15" customHeight="1" x14ac:dyDescent="0.25">
      <c r="B35" s="234" t="s">
        <v>377</v>
      </c>
      <c r="C35" s="272" t="s">
        <v>422</v>
      </c>
      <c r="D35" s="281" t="e">
        <f>D6/D24</f>
        <v>#DIV/0!</v>
      </c>
      <c r="G35" s="257"/>
    </row>
    <row r="36" spans="2:7" ht="15" customHeight="1" x14ac:dyDescent="0.25">
      <c r="B36" s="234" t="s">
        <v>378</v>
      </c>
      <c r="C36" s="272" t="s">
        <v>423</v>
      </c>
      <c r="D36" s="281" t="e">
        <f>D6/D27</f>
        <v>#DIV/0!</v>
      </c>
      <c r="G36" s="257"/>
    </row>
    <row r="37" spans="2:7" ht="15" customHeight="1" x14ac:dyDescent="0.25">
      <c r="B37" s="234" t="s">
        <v>379</v>
      </c>
      <c r="C37" s="272" t="s">
        <v>424</v>
      </c>
      <c r="D37" s="281" t="e">
        <f>(D34*D23)+D35</f>
        <v>#DIV/0!</v>
      </c>
      <c r="G37" s="257"/>
    </row>
    <row r="38" spans="2:7" ht="15" customHeight="1" x14ac:dyDescent="0.25">
      <c r="B38" s="234">
        <v>10</v>
      </c>
      <c r="C38" s="262" t="s">
        <v>334</v>
      </c>
      <c r="D38" s="279"/>
      <c r="G38" s="257"/>
    </row>
    <row r="39" spans="2:7" ht="15" customHeight="1" x14ac:dyDescent="0.25">
      <c r="B39" s="234" t="s">
        <v>380</v>
      </c>
      <c r="C39" s="261" t="s">
        <v>343</v>
      </c>
      <c r="D39" s="281" t="e">
        <f>D34/((D25/D24)+D30*(D26/D24))</f>
        <v>#DIV/0!</v>
      </c>
      <c r="G39" s="257"/>
    </row>
    <row r="40" spans="2:7" ht="15" customHeight="1" x14ac:dyDescent="0.25">
      <c r="B40" s="234" t="s">
        <v>381</v>
      </c>
      <c r="C40" s="261" t="s">
        <v>416</v>
      </c>
      <c r="D40" s="281" t="e">
        <f>D35/((D25/D24)+D31*(D26/D24))</f>
        <v>#DIV/0!</v>
      </c>
      <c r="G40" s="257"/>
    </row>
    <row r="41" spans="2:7" ht="15" customHeight="1" x14ac:dyDescent="0.25">
      <c r="B41" s="234" t="s">
        <v>382</v>
      </c>
      <c r="C41" s="261" t="s">
        <v>417</v>
      </c>
      <c r="D41" s="281" t="e">
        <f>D36/((D28/D27)+D32*(D29/D27))</f>
        <v>#DIV/0!</v>
      </c>
      <c r="G41" s="257"/>
    </row>
    <row r="42" spans="2:7" ht="15" customHeight="1" x14ac:dyDescent="0.25">
      <c r="B42" s="234" t="s">
        <v>383</v>
      </c>
      <c r="C42" s="261" t="s">
        <v>344</v>
      </c>
      <c r="D42" s="281" t="e">
        <f>D39*D30</f>
        <v>#DIV/0!</v>
      </c>
      <c r="G42" s="257"/>
    </row>
    <row r="43" spans="2:7" ht="15" customHeight="1" x14ac:dyDescent="0.25">
      <c r="B43" s="234" t="s">
        <v>384</v>
      </c>
      <c r="C43" s="261" t="s">
        <v>418</v>
      </c>
      <c r="D43" s="281" t="e">
        <f>D40*D31</f>
        <v>#DIV/0!</v>
      </c>
      <c r="G43" s="257"/>
    </row>
    <row r="44" spans="2:7" ht="15" customHeight="1" x14ac:dyDescent="0.25">
      <c r="B44" s="234" t="s">
        <v>385</v>
      </c>
      <c r="C44" s="261" t="s">
        <v>419</v>
      </c>
      <c r="D44" s="281" t="e">
        <f>D41*D32</f>
        <v>#DIV/0!</v>
      </c>
      <c r="G44" s="257"/>
    </row>
    <row r="45" spans="2:7" ht="33.75" x14ac:dyDescent="0.25">
      <c r="B45" s="234" t="s">
        <v>386</v>
      </c>
      <c r="C45" s="298" t="s">
        <v>420</v>
      </c>
      <c r="D45" s="281" t="e">
        <f>D37/((D25/D24)+D30*(D26/D24))</f>
        <v>#DIV/0!</v>
      </c>
      <c r="G45" s="257"/>
    </row>
    <row r="46" spans="2:7" ht="34.5" thickBot="1" x14ac:dyDescent="0.3">
      <c r="B46" s="282" t="s">
        <v>387</v>
      </c>
      <c r="C46" s="299" t="s">
        <v>421</v>
      </c>
      <c r="D46" s="287" t="e">
        <f>D45*D30</f>
        <v>#DIV/0!</v>
      </c>
      <c r="G46" s="257"/>
    </row>
    <row r="47" spans="2:7" ht="15" customHeight="1" x14ac:dyDescent="0.25">
      <c r="B47" s="288">
        <v>11</v>
      </c>
      <c r="C47" s="277" t="s">
        <v>351</v>
      </c>
      <c r="D47" s="289" t="e">
        <f>D48/D49</f>
        <v>#DIV/0!</v>
      </c>
      <c r="G47" s="257"/>
    </row>
    <row r="48" spans="2:7" ht="32.25" customHeight="1" x14ac:dyDescent="0.25">
      <c r="B48" s="234" t="s">
        <v>388</v>
      </c>
      <c r="C48" s="273" t="s">
        <v>396</v>
      </c>
      <c r="D48" s="279"/>
      <c r="G48" s="257"/>
    </row>
    <row r="49" spans="1:7" ht="15" customHeight="1" thickBot="1" x14ac:dyDescent="0.3">
      <c r="B49" s="282" t="s">
        <v>389</v>
      </c>
      <c r="C49" s="290" t="s">
        <v>352</v>
      </c>
      <c r="D49" s="284"/>
      <c r="G49" s="257"/>
    </row>
    <row r="50" spans="1:7" ht="15" customHeight="1" thickBot="1" x14ac:dyDescent="0.3">
      <c r="B50" s="291" t="s">
        <v>390</v>
      </c>
      <c r="C50" s="292" t="s">
        <v>356</v>
      </c>
      <c r="D50" s="293" t="e">
        <f>D52+D53</f>
        <v>#DIV/0!</v>
      </c>
      <c r="G50" s="257"/>
    </row>
    <row r="51" spans="1:7" ht="15" customHeight="1" x14ac:dyDescent="0.25">
      <c r="B51" s="294" t="s">
        <v>391</v>
      </c>
      <c r="C51" s="277" t="s">
        <v>356</v>
      </c>
      <c r="D51" s="295" t="e">
        <f>D52+D54</f>
        <v>#DIV/0!</v>
      </c>
      <c r="G51" s="257"/>
    </row>
    <row r="52" spans="1:7" ht="15" customHeight="1" x14ac:dyDescent="0.25">
      <c r="B52" s="234" t="s">
        <v>392</v>
      </c>
      <c r="C52" s="268" t="s">
        <v>355</v>
      </c>
      <c r="D52" s="281" t="e">
        <f>(D39*D21)+(D42*D22)</f>
        <v>#DIV/0!</v>
      </c>
      <c r="G52" s="257"/>
    </row>
    <row r="53" spans="1:7" ht="15" customHeight="1" x14ac:dyDescent="0.25">
      <c r="B53" s="234" t="s">
        <v>393</v>
      </c>
      <c r="C53" s="268" t="s">
        <v>357</v>
      </c>
      <c r="D53" s="281" t="e">
        <f>(D40*D25)+(D43*D26)</f>
        <v>#DIV/0!</v>
      </c>
      <c r="G53" s="257"/>
    </row>
    <row r="54" spans="1:7" ht="15" customHeight="1" thickBot="1" x14ac:dyDescent="0.3">
      <c r="B54" s="282" t="s">
        <v>394</v>
      </c>
      <c r="C54" s="296" t="s">
        <v>358</v>
      </c>
      <c r="D54" s="287" t="e">
        <f>(D41*D28)+(D44*D29)</f>
        <v>#DIV/0!</v>
      </c>
      <c r="G54" s="263"/>
    </row>
    <row r="57" spans="1:7" ht="15" customHeight="1" x14ac:dyDescent="0.25">
      <c r="B57" s="241"/>
      <c r="C57" s="242"/>
      <c r="D57" s="258"/>
      <c r="G57" s="257"/>
    </row>
    <row r="58" spans="1:7" ht="15" customHeight="1" x14ac:dyDescent="0.25">
      <c r="B58" s="241"/>
      <c r="C58" s="242"/>
      <c r="D58" s="258"/>
      <c r="G58" s="219"/>
    </row>
    <row r="59" spans="1:7" ht="15" customHeight="1" x14ac:dyDescent="0.25">
      <c r="B59" s="241"/>
      <c r="C59" s="242"/>
      <c r="D59" s="258"/>
      <c r="G59" s="219"/>
    </row>
    <row r="60" spans="1:7" ht="15" customHeight="1" x14ac:dyDescent="0.25">
      <c r="A60" s="264"/>
      <c r="B60" s="243"/>
      <c r="C60" s="244"/>
      <c r="D60" s="245"/>
      <c r="E60" s="264"/>
      <c r="G60" s="219"/>
    </row>
    <row r="61" spans="1:7" ht="15" customHeight="1" x14ac:dyDescent="0.25">
      <c r="A61" s="264"/>
      <c r="B61" s="265"/>
      <c r="C61" s="267"/>
      <c r="D61" s="258"/>
      <c r="E61" s="259"/>
      <c r="F61" s="219"/>
      <c r="G61" s="219"/>
    </row>
    <row r="62" spans="1:7" ht="15" customHeight="1" x14ac:dyDescent="0.25">
      <c r="A62" s="264"/>
      <c r="B62" s="265"/>
      <c r="C62" s="244"/>
      <c r="D62" s="245"/>
      <c r="E62" s="259"/>
      <c r="F62" s="219"/>
      <c r="G62" s="219"/>
    </row>
    <row r="63" spans="1:7" ht="15" customHeight="1" x14ac:dyDescent="0.25">
      <c r="A63" s="264"/>
      <c r="B63" s="265"/>
      <c r="C63" s="242"/>
      <c r="D63" s="245"/>
      <c r="E63" s="220"/>
      <c r="F63" s="219"/>
      <c r="G63" s="219"/>
    </row>
    <row r="64" spans="1:7" ht="15" customHeight="1" x14ac:dyDescent="0.25">
      <c r="A64" s="264"/>
      <c r="B64" s="265"/>
      <c r="C64" s="244"/>
      <c r="D64" s="245"/>
      <c r="E64" s="259"/>
      <c r="F64" s="219"/>
      <c r="G64" s="219"/>
    </row>
    <row r="65" spans="1:7" ht="15" customHeight="1" x14ac:dyDescent="0.25">
      <c r="A65" s="264"/>
      <c r="B65" s="265"/>
      <c r="C65" s="244"/>
      <c r="D65" s="245"/>
      <c r="E65" s="259"/>
      <c r="F65" s="219"/>
      <c r="G65" s="219"/>
    </row>
    <row r="66" spans="1:7" ht="15" customHeight="1" x14ac:dyDescent="0.25">
      <c r="A66" s="264"/>
      <c r="B66" s="265"/>
      <c r="C66" s="244"/>
      <c r="D66" s="245"/>
      <c r="E66" s="220"/>
      <c r="F66" s="219"/>
      <c r="G66" s="219"/>
    </row>
    <row r="67" spans="1:7" ht="15" customHeight="1" x14ac:dyDescent="0.25">
      <c r="A67" s="264"/>
      <c r="B67" s="265"/>
      <c r="C67" s="244"/>
      <c r="D67" s="245"/>
      <c r="E67" s="220"/>
      <c r="F67" s="219"/>
      <c r="G67" s="218"/>
    </row>
    <row r="68" spans="1:7" ht="15" customHeight="1" x14ac:dyDescent="0.25">
      <c r="A68" s="264"/>
      <c r="B68" s="265"/>
      <c r="C68" s="244"/>
      <c r="D68" s="245"/>
      <c r="E68" s="259"/>
      <c r="F68" s="219"/>
      <c r="G68" s="218"/>
    </row>
    <row r="69" spans="1:7" ht="15" customHeight="1" x14ac:dyDescent="0.25">
      <c r="A69" s="264"/>
      <c r="B69" s="265"/>
      <c r="C69" s="244"/>
      <c r="D69" s="245"/>
      <c r="E69" s="259"/>
      <c r="F69" s="219"/>
      <c r="G69" s="218"/>
    </row>
    <row r="70" spans="1:7" ht="15" customHeight="1" x14ac:dyDescent="0.25">
      <c r="A70" s="264"/>
      <c r="B70" s="265"/>
      <c r="C70" s="244"/>
      <c r="D70" s="245"/>
      <c r="E70" s="259"/>
      <c r="F70" s="219"/>
      <c r="G70" s="218"/>
    </row>
    <row r="71" spans="1:7" ht="15" customHeight="1" x14ac:dyDescent="0.25">
      <c r="A71" s="264"/>
      <c r="B71" s="265"/>
      <c r="C71" s="244"/>
      <c r="D71" s="245"/>
      <c r="E71" s="220"/>
      <c r="F71" s="219"/>
      <c r="G71" s="218"/>
    </row>
    <row r="72" spans="1:7" ht="15" customHeight="1" x14ac:dyDescent="0.25">
      <c r="A72" s="264"/>
      <c r="B72" s="265"/>
      <c r="C72" s="244"/>
      <c r="D72" s="245"/>
      <c r="E72" s="259"/>
      <c r="F72" s="219"/>
      <c r="G72" s="219"/>
    </row>
    <row r="73" spans="1:7" ht="15" customHeight="1" x14ac:dyDescent="0.25">
      <c r="A73" s="264"/>
      <c r="B73" s="265"/>
      <c r="C73" s="244"/>
      <c r="D73" s="245"/>
      <c r="E73" s="259"/>
      <c r="F73" s="219"/>
      <c r="G73" s="219"/>
    </row>
    <row r="74" spans="1:7" ht="15" customHeight="1" x14ac:dyDescent="0.25">
      <c r="A74" s="264"/>
      <c r="B74" s="265"/>
      <c r="C74" s="244"/>
      <c r="D74" s="245"/>
      <c r="E74" s="259"/>
      <c r="F74" s="219"/>
      <c r="G74" s="219"/>
    </row>
    <row r="75" spans="1:7" ht="15" customHeight="1" x14ac:dyDescent="0.25">
      <c r="A75" s="264"/>
      <c r="B75" s="265"/>
      <c r="C75" s="244"/>
      <c r="D75" s="245"/>
      <c r="E75" s="259"/>
      <c r="F75" s="219"/>
      <c r="G75" s="219"/>
    </row>
    <row r="76" spans="1:7" ht="15" customHeight="1" x14ac:dyDescent="0.25">
      <c r="A76" s="264"/>
      <c r="B76" s="265"/>
      <c r="C76" s="244"/>
      <c r="D76" s="245"/>
      <c r="E76" s="259"/>
      <c r="F76" s="219"/>
      <c r="G76" s="219"/>
    </row>
    <row r="77" spans="1:7" ht="15" customHeight="1" x14ac:dyDescent="0.25">
      <c r="A77" s="264"/>
      <c r="B77" s="265"/>
      <c r="C77" s="270"/>
      <c r="D77" s="258"/>
      <c r="E77" s="259"/>
      <c r="F77" s="219"/>
      <c r="G77" s="219"/>
    </row>
    <row r="78" spans="1:7" ht="15" customHeight="1" x14ac:dyDescent="0.25">
      <c r="A78" s="264"/>
      <c r="B78" s="265"/>
      <c r="C78" s="270"/>
      <c r="D78" s="258"/>
      <c r="E78" s="259"/>
      <c r="F78" s="219"/>
      <c r="G78" s="219"/>
    </row>
    <row r="79" spans="1:7" ht="15" customHeight="1" x14ac:dyDescent="0.25">
      <c r="A79" s="264"/>
      <c r="B79" s="265"/>
      <c r="C79" s="270"/>
      <c r="D79" s="258"/>
      <c r="E79" s="259"/>
      <c r="F79" s="219"/>
      <c r="G79" s="219"/>
    </row>
    <row r="80" spans="1:7" ht="15" customHeight="1" x14ac:dyDescent="0.25">
      <c r="A80" s="264"/>
      <c r="B80" s="265"/>
      <c r="C80" s="270"/>
      <c r="D80" s="258"/>
      <c r="E80" s="259"/>
      <c r="F80" s="219"/>
      <c r="G80" s="221"/>
    </row>
    <row r="81" spans="1:7" ht="15" customHeight="1" x14ac:dyDescent="0.25">
      <c r="A81" s="264"/>
      <c r="B81" s="265"/>
      <c r="C81" s="270"/>
      <c r="D81" s="258"/>
      <c r="E81" s="259"/>
      <c r="F81" s="219"/>
      <c r="G81" s="219"/>
    </row>
    <row r="82" spans="1:7" ht="15" customHeight="1" x14ac:dyDescent="0.25">
      <c r="A82" s="264"/>
      <c r="B82" s="265"/>
      <c r="C82" s="270"/>
      <c r="D82" s="258"/>
      <c r="E82" s="259"/>
      <c r="F82" s="219"/>
      <c r="G82" s="219"/>
    </row>
    <row r="83" spans="1:7" x14ac:dyDescent="0.25">
      <c r="A83" s="264"/>
      <c r="B83" s="265"/>
      <c r="C83" s="270"/>
      <c r="D83" s="258"/>
      <c r="E83" s="259"/>
      <c r="F83" s="219"/>
      <c r="G83" s="219"/>
    </row>
    <row r="84" spans="1:7" x14ac:dyDescent="0.25">
      <c r="A84" s="264"/>
      <c r="B84" s="265"/>
      <c r="C84" s="270"/>
      <c r="D84" s="258"/>
      <c r="E84" s="259"/>
    </row>
    <row r="85" spans="1:7" x14ac:dyDescent="0.25">
      <c r="A85" s="264"/>
      <c r="B85" s="265"/>
      <c r="C85" s="270"/>
      <c r="D85" s="258"/>
      <c r="E85" s="259"/>
    </row>
    <row r="86" spans="1:7" x14ac:dyDescent="0.25">
      <c r="A86" s="264"/>
      <c r="B86" s="265"/>
      <c r="C86" s="270"/>
      <c r="D86" s="258"/>
      <c r="E86" s="259"/>
    </row>
    <row r="87" spans="1:7" x14ac:dyDescent="0.25">
      <c r="A87" s="264"/>
      <c r="B87" s="265"/>
      <c r="C87" s="270"/>
      <c r="D87" s="258"/>
      <c r="E87" s="259"/>
    </row>
    <row r="88" spans="1:7" x14ac:dyDescent="0.25">
      <c r="A88" s="264"/>
      <c r="B88" s="265"/>
      <c r="C88" s="271"/>
      <c r="D88" s="258"/>
      <c r="E88" s="259"/>
    </row>
    <row r="89" spans="1:7" ht="15" customHeight="1" x14ac:dyDescent="0.25">
      <c r="A89" s="264"/>
      <c r="B89" s="266"/>
      <c r="C89" s="259"/>
      <c r="D89" s="231"/>
      <c r="E89" s="259"/>
    </row>
    <row r="90" spans="1:7" x14ac:dyDescent="0.25">
      <c r="A90" s="264"/>
      <c r="B90" s="266"/>
      <c r="C90" s="259"/>
      <c r="D90" s="231"/>
      <c r="E90" s="259"/>
    </row>
    <row r="91" spans="1:7" ht="15" customHeight="1" x14ac:dyDescent="0.25">
      <c r="A91" s="264"/>
      <c r="B91" s="266"/>
      <c r="C91" s="259"/>
      <c r="D91" s="231"/>
      <c r="E91" s="259"/>
    </row>
    <row r="92" spans="1:7" ht="14.85" customHeight="1" x14ac:dyDescent="0.25">
      <c r="B92" s="230"/>
      <c r="C92" s="219"/>
      <c r="D92" s="231"/>
      <c r="E92" s="219"/>
    </row>
    <row r="93" spans="1:7" x14ac:dyDescent="0.25">
      <c r="B93" s="230"/>
      <c r="C93" s="219"/>
      <c r="D93" s="231"/>
      <c r="E93" s="219"/>
    </row>
    <row r="94" spans="1:7" x14ac:dyDescent="0.25">
      <c r="B94" s="230"/>
      <c r="C94" s="220"/>
      <c r="D94" s="231"/>
      <c r="E94" s="219"/>
    </row>
    <row r="95" spans="1:7" x14ac:dyDescent="0.25">
      <c r="B95" s="230"/>
      <c r="C95" s="219"/>
      <c r="D95" s="231"/>
      <c r="E95" s="219"/>
      <c r="F95" s="219"/>
      <c r="G95" s="219"/>
    </row>
    <row r="96" spans="1:7" x14ac:dyDescent="0.25">
      <c r="B96" s="230"/>
      <c r="C96" s="219"/>
      <c r="D96" s="231"/>
      <c r="E96" s="219"/>
      <c r="F96" s="219"/>
      <c r="G96" s="219"/>
    </row>
    <row r="97" spans="2:7" x14ac:dyDescent="0.25">
      <c r="B97" s="230"/>
      <c r="C97" s="219"/>
      <c r="D97" s="231"/>
      <c r="E97" s="219"/>
      <c r="F97" s="219"/>
      <c r="G97" s="219"/>
    </row>
    <row r="98" spans="2:7" x14ac:dyDescent="0.25">
      <c r="B98" s="230"/>
      <c r="C98" s="219"/>
      <c r="D98" s="231"/>
      <c r="F98" s="219"/>
      <c r="G98" s="219"/>
    </row>
    <row r="99" spans="2:7" x14ac:dyDescent="0.25">
      <c r="C99" s="219"/>
      <c r="D99" s="231"/>
      <c r="F99" s="219"/>
      <c r="G99" s="219"/>
    </row>
    <row r="100" spans="2:7" x14ac:dyDescent="0.25">
      <c r="F100" s="219"/>
    </row>
    <row r="101" spans="2:7" x14ac:dyDescent="0.25">
      <c r="F101" s="219"/>
      <c r="G101" s="219"/>
    </row>
    <row r="102" spans="2:7" x14ac:dyDescent="0.25">
      <c r="F102" s="219"/>
      <c r="G102" s="219"/>
    </row>
    <row r="103" spans="2:7" x14ac:dyDescent="0.25">
      <c r="F103" s="219"/>
      <c r="G103" s="219"/>
    </row>
    <row r="104" spans="2:7" ht="13.35" customHeight="1" x14ac:dyDescent="0.25">
      <c r="F104" s="219"/>
      <c r="G104" s="219"/>
    </row>
    <row r="105" spans="2:7" x14ac:dyDescent="0.25">
      <c r="F105" s="219"/>
      <c r="G105" s="219"/>
    </row>
    <row r="106" spans="2:7" x14ac:dyDescent="0.25">
      <c r="F106" s="219"/>
      <c r="G106" s="219"/>
    </row>
  </sheetData>
  <mergeCells count="3">
    <mergeCell ref="E4:F4"/>
    <mergeCell ref="E5:G5"/>
    <mergeCell ref="E3:F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topLeftCell="A4" zoomScaleNormal="100" workbookViewId="0">
      <selection activeCell="H6" sqref="H6"/>
    </sheetView>
  </sheetViews>
  <sheetFormatPr defaultRowHeight="15" x14ac:dyDescent="0.25"/>
  <cols>
    <col min="2" max="2" width="5.28515625" style="1" customWidth="1"/>
    <col min="3" max="3" width="28.5703125" style="1" customWidth="1"/>
    <col min="4" max="4" width="16.28515625" style="1" customWidth="1"/>
    <col min="5" max="5" width="11.42578125" style="1" customWidth="1"/>
    <col min="6" max="6" width="11.28515625" style="1" customWidth="1"/>
    <col min="7" max="7" width="14" style="1" customWidth="1"/>
    <col min="8" max="8" width="14.85546875" style="1" customWidth="1"/>
    <col min="9" max="11" width="11.28515625" style="1" customWidth="1"/>
  </cols>
  <sheetData>
    <row r="2" spans="2:8" ht="15.75" thickBot="1" x14ac:dyDescent="0.3">
      <c r="B2" s="355" t="s">
        <v>408</v>
      </c>
      <c r="C2" s="355"/>
      <c r="D2" s="7"/>
      <c r="E2" s="7"/>
      <c r="F2" s="7"/>
      <c r="G2" s="7"/>
      <c r="H2" s="7"/>
    </row>
    <row r="3" spans="2:8" ht="15.75" thickBot="1" x14ac:dyDescent="0.3">
      <c r="B3" s="360" t="s">
        <v>131</v>
      </c>
      <c r="C3" s="362" t="s">
        <v>132</v>
      </c>
      <c r="D3" s="356" t="s">
        <v>249</v>
      </c>
      <c r="E3" s="356"/>
      <c r="F3" s="356"/>
      <c r="G3" s="357"/>
      <c r="H3" s="358" t="s">
        <v>323</v>
      </c>
    </row>
    <row r="4" spans="2:8" ht="69.75" customHeight="1" thickBot="1" x14ac:dyDescent="0.3">
      <c r="B4" s="361"/>
      <c r="C4" s="363"/>
      <c r="D4" s="30" t="s">
        <v>141</v>
      </c>
      <c r="E4" s="21" t="s">
        <v>142</v>
      </c>
      <c r="F4" s="21" t="s">
        <v>425</v>
      </c>
      <c r="G4" s="22" t="s">
        <v>133</v>
      </c>
      <c r="H4" s="359"/>
    </row>
    <row r="5" spans="2:8" ht="13.5" customHeight="1" thickBot="1" x14ac:dyDescent="0.3">
      <c r="B5" s="191">
        <v>1</v>
      </c>
      <c r="C5" s="192">
        <v>2</v>
      </c>
      <c r="D5" s="193">
        <v>3</v>
      </c>
      <c r="E5" s="193">
        <v>4</v>
      </c>
      <c r="F5" s="193">
        <v>5</v>
      </c>
      <c r="G5" s="193" t="s">
        <v>250</v>
      </c>
      <c r="H5" s="194">
        <v>7</v>
      </c>
    </row>
    <row r="6" spans="2:8" ht="21.75" customHeight="1" x14ac:dyDescent="0.25">
      <c r="B6" s="43">
        <v>1</v>
      </c>
      <c r="C6" s="44" t="s">
        <v>239</v>
      </c>
      <c r="D6" s="40"/>
      <c r="E6" s="300"/>
      <c r="F6" s="300"/>
      <c r="G6" s="300">
        <f>+E6*F6</f>
        <v>0</v>
      </c>
      <c r="H6" s="301"/>
    </row>
    <row r="7" spans="2:8" ht="21.75" customHeight="1" x14ac:dyDescent="0.25">
      <c r="B7" s="45">
        <v>2</v>
      </c>
      <c r="C7" s="46" t="s">
        <v>240</v>
      </c>
      <c r="D7" s="41"/>
      <c r="E7" s="302"/>
      <c r="F7" s="302"/>
      <c r="G7" s="302">
        <f t="shared" ref="G7:G18" si="0">+E7*F7</f>
        <v>0</v>
      </c>
      <c r="H7" s="303"/>
    </row>
    <row r="8" spans="2:8" ht="21.75" customHeight="1" x14ac:dyDescent="0.25">
      <c r="B8" s="45">
        <v>3</v>
      </c>
      <c r="C8" s="46" t="s">
        <v>241</v>
      </c>
      <c r="D8" s="41"/>
      <c r="E8" s="302"/>
      <c r="F8" s="302"/>
      <c r="G8" s="302">
        <f t="shared" si="0"/>
        <v>0</v>
      </c>
      <c r="H8" s="303"/>
    </row>
    <row r="9" spans="2:8" ht="21.75" customHeight="1" x14ac:dyDescent="0.25">
      <c r="B9" s="45">
        <v>4</v>
      </c>
      <c r="C9" s="46" t="s">
        <v>242</v>
      </c>
      <c r="D9" s="41"/>
      <c r="E9" s="302"/>
      <c r="F9" s="302"/>
      <c r="G9" s="302">
        <f t="shared" si="0"/>
        <v>0</v>
      </c>
      <c r="H9" s="303"/>
    </row>
    <row r="10" spans="2:8" ht="21.75" customHeight="1" x14ac:dyDescent="0.25">
      <c r="B10" s="274">
        <v>5</v>
      </c>
      <c r="C10" s="275" t="s">
        <v>330</v>
      </c>
      <c r="D10" s="41"/>
      <c r="E10" s="302"/>
      <c r="F10" s="302"/>
      <c r="G10" s="302">
        <f t="shared" si="0"/>
        <v>0</v>
      </c>
      <c r="H10" s="303"/>
    </row>
    <row r="11" spans="2:8" ht="21.75" customHeight="1" x14ac:dyDescent="0.25">
      <c r="B11" s="45">
        <v>6</v>
      </c>
      <c r="C11" s="46" t="s">
        <v>246</v>
      </c>
      <c r="D11" s="41"/>
      <c r="E11" s="302"/>
      <c r="F11" s="302"/>
      <c r="G11" s="302">
        <f t="shared" si="0"/>
        <v>0</v>
      </c>
      <c r="H11" s="303"/>
    </row>
    <row r="12" spans="2:8" ht="21.75" customHeight="1" x14ac:dyDescent="0.25">
      <c r="B12" s="12" t="s">
        <v>137</v>
      </c>
      <c r="C12" s="29" t="s">
        <v>134</v>
      </c>
      <c r="D12" s="9"/>
      <c r="E12" s="304"/>
      <c r="F12" s="304"/>
      <c r="G12" s="302">
        <f t="shared" si="0"/>
        <v>0</v>
      </c>
      <c r="H12" s="305"/>
    </row>
    <row r="13" spans="2:8" ht="21.75" customHeight="1" x14ac:dyDescent="0.25">
      <c r="B13" s="12" t="s">
        <v>138</v>
      </c>
      <c r="C13" s="29" t="s">
        <v>135</v>
      </c>
      <c r="D13" s="9"/>
      <c r="E13" s="304"/>
      <c r="F13" s="304"/>
      <c r="G13" s="302">
        <f t="shared" si="0"/>
        <v>0</v>
      </c>
      <c r="H13" s="305"/>
    </row>
    <row r="14" spans="2:8" ht="21.75" customHeight="1" x14ac:dyDescent="0.25">
      <c r="B14" s="12" t="s">
        <v>397</v>
      </c>
      <c r="C14" s="29" t="s">
        <v>136</v>
      </c>
      <c r="D14" s="9"/>
      <c r="E14" s="304"/>
      <c r="F14" s="304"/>
      <c r="G14" s="302">
        <f t="shared" si="0"/>
        <v>0</v>
      </c>
      <c r="H14" s="305"/>
    </row>
    <row r="15" spans="2:8" ht="21.75" customHeight="1" x14ac:dyDescent="0.25">
      <c r="B15" s="45">
        <v>7</v>
      </c>
      <c r="C15" s="46" t="s">
        <v>243</v>
      </c>
      <c r="D15" s="41"/>
      <c r="E15" s="302"/>
      <c r="F15" s="302"/>
      <c r="G15" s="302">
        <f t="shared" si="0"/>
        <v>0</v>
      </c>
      <c r="H15" s="303"/>
    </row>
    <row r="16" spans="2:8" ht="21.75" customHeight="1" x14ac:dyDescent="0.25">
      <c r="B16" s="12" t="s">
        <v>398</v>
      </c>
      <c r="C16" s="29" t="s">
        <v>140</v>
      </c>
      <c r="D16" s="9"/>
      <c r="E16" s="304"/>
      <c r="F16" s="304"/>
      <c r="G16" s="302">
        <f t="shared" si="0"/>
        <v>0</v>
      </c>
      <c r="H16" s="305"/>
    </row>
    <row r="17" spans="2:8" ht="21.75" customHeight="1" x14ac:dyDescent="0.25">
      <c r="B17" s="12" t="s">
        <v>399</v>
      </c>
      <c r="C17" s="29" t="s">
        <v>139</v>
      </c>
      <c r="D17" s="9"/>
      <c r="E17" s="304"/>
      <c r="F17" s="304"/>
      <c r="G17" s="302">
        <f t="shared" si="0"/>
        <v>0</v>
      </c>
      <c r="H17" s="305"/>
    </row>
    <row r="18" spans="2:8" ht="21.75" customHeight="1" thickBot="1" x14ac:dyDescent="0.3">
      <c r="B18" s="47">
        <v>8</v>
      </c>
      <c r="C18" s="48" t="s">
        <v>245</v>
      </c>
      <c r="D18" s="42"/>
      <c r="E18" s="306"/>
      <c r="F18" s="306"/>
      <c r="G18" s="306">
        <f t="shared" si="0"/>
        <v>0</v>
      </c>
      <c r="H18" s="307"/>
    </row>
    <row r="19" spans="2:8" ht="21.75" customHeight="1" thickBot="1" x14ac:dyDescent="0.3">
      <c r="B19" s="23">
        <v>8</v>
      </c>
      <c r="C19" s="24" t="s">
        <v>244</v>
      </c>
      <c r="D19" s="21"/>
      <c r="E19" s="308"/>
      <c r="F19" s="308"/>
      <c r="G19" s="308">
        <f>+SUM(G6:G11,G15,G18)</f>
        <v>0</v>
      </c>
      <c r="H19" s="309">
        <f>+SUM(H6:H11,H15,H18)</f>
        <v>0</v>
      </c>
    </row>
    <row r="20" spans="2:8" ht="21.75" customHeight="1" x14ac:dyDescent="0.25">
      <c r="B20" s="256"/>
      <c r="C20" s="256"/>
      <c r="D20" s="256"/>
      <c r="E20" s="256"/>
      <c r="F20" s="256"/>
      <c r="G20" s="256"/>
      <c r="H20" s="256"/>
    </row>
    <row r="21" spans="2:8" ht="21.75" customHeight="1" x14ac:dyDescent="0.25">
      <c r="B21" s="354" t="s">
        <v>324</v>
      </c>
      <c r="C21" s="354"/>
      <c r="D21" s="354"/>
      <c r="E21" s="354"/>
      <c r="F21" s="354"/>
      <c r="G21" s="354"/>
      <c r="H21" s="354"/>
    </row>
    <row r="22" spans="2:8" ht="21.75" customHeight="1" x14ac:dyDescent="0.25"/>
    <row r="23" spans="2:8" ht="21.75" customHeight="1" x14ac:dyDescent="0.25"/>
    <row r="24" spans="2:8" ht="21.75" customHeight="1" x14ac:dyDescent="0.25"/>
    <row r="25" spans="2:8" ht="21.75" customHeight="1" x14ac:dyDescent="0.25"/>
    <row r="26" spans="2:8" ht="21.75" customHeight="1" x14ac:dyDescent="0.25"/>
    <row r="27" spans="2:8" ht="21.75" customHeight="1" x14ac:dyDescent="0.25"/>
    <row r="28" spans="2:8" ht="21.75" customHeight="1" x14ac:dyDescent="0.25"/>
    <row r="29" spans="2:8" ht="21.75" customHeight="1" x14ac:dyDescent="0.25"/>
    <row r="30" spans="2:8" ht="21.75" customHeight="1" x14ac:dyDescent="0.25"/>
    <row r="31" spans="2:8" ht="21.75" customHeight="1" x14ac:dyDescent="0.25"/>
    <row r="32" spans="2: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  <row r="47" ht="21.75" customHeight="1" x14ac:dyDescent="0.25"/>
    <row r="48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  <row r="55" ht="21.75" customHeight="1" x14ac:dyDescent="0.25"/>
  </sheetData>
  <mergeCells count="6">
    <mergeCell ref="B21:H21"/>
    <mergeCell ref="B2:C2"/>
    <mergeCell ref="D3:G3"/>
    <mergeCell ref="H3:H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3"/>
  <sheetViews>
    <sheetView tabSelected="1" zoomScaleNormal="100" workbookViewId="0">
      <selection activeCell="E5" sqref="E5"/>
    </sheetView>
  </sheetViews>
  <sheetFormatPr defaultRowHeight="15" x14ac:dyDescent="0.25"/>
  <cols>
    <col min="2" max="2" width="6.42578125" style="2" customWidth="1"/>
    <col min="3" max="3" width="6.7109375" customWidth="1"/>
    <col min="4" max="4" width="43.140625" style="1" customWidth="1"/>
    <col min="5" max="5" width="13.140625" customWidth="1"/>
    <col min="6" max="6" width="18.140625" customWidth="1"/>
  </cols>
  <sheetData>
    <row r="2" spans="2:6" ht="15.75" thickBot="1" x14ac:dyDescent="0.3">
      <c r="B2" s="364" t="s">
        <v>409</v>
      </c>
      <c r="C2" s="364"/>
      <c r="D2" s="364"/>
      <c r="E2" s="6"/>
      <c r="F2" s="6"/>
    </row>
    <row r="3" spans="2:6" ht="52.5" thickBot="1" x14ac:dyDescent="0.3">
      <c r="B3" s="26" t="s">
        <v>129</v>
      </c>
      <c r="C3" s="27" t="s">
        <v>1</v>
      </c>
      <c r="D3" s="21" t="s">
        <v>2</v>
      </c>
      <c r="E3" s="28" t="s">
        <v>248</v>
      </c>
      <c r="F3" s="22" t="s">
        <v>325</v>
      </c>
    </row>
    <row r="4" spans="2:6" ht="12.75" customHeight="1" thickBot="1" x14ac:dyDescent="0.3">
      <c r="B4" s="186">
        <v>1</v>
      </c>
      <c r="C4" s="187">
        <v>2</v>
      </c>
      <c r="D4" s="188">
        <v>3</v>
      </c>
      <c r="E4" s="189">
        <v>4</v>
      </c>
      <c r="F4" s="190">
        <v>5</v>
      </c>
    </row>
    <row r="5" spans="2:6" ht="15.75" thickBot="1" x14ac:dyDescent="0.3">
      <c r="B5" s="50" t="s">
        <v>3</v>
      </c>
      <c r="C5" s="51">
        <v>51</v>
      </c>
      <c r="D5" s="52" t="s">
        <v>247</v>
      </c>
      <c r="E5" s="311">
        <f>SUM(E6+E7+E11+E15+E16)</f>
        <v>0</v>
      </c>
      <c r="F5" s="311">
        <f>SUM(F6+F7+F11+F15+F16)</f>
        <v>0</v>
      </c>
    </row>
    <row r="6" spans="2:6" x14ac:dyDescent="0.25">
      <c r="B6" s="53" t="s">
        <v>4</v>
      </c>
      <c r="C6" s="54">
        <v>511</v>
      </c>
      <c r="D6" s="25" t="s">
        <v>5</v>
      </c>
      <c r="E6" s="312"/>
      <c r="F6" s="313"/>
    </row>
    <row r="7" spans="2:6" x14ac:dyDescent="0.25">
      <c r="B7" s="18" t="s">
        <v>6</v>
      </c>
      <c r="C7" s="8">
        <v>512</v>
      </c>
      <c r="D7" s="9" t="s">
        <v>7</v>
      </c>
      <c r="E7" s="314">
        <f>SUM(E8:E10)</f>
        <v>0</v>
      </c>
      <c r="F7" s="332">
        <f>SUM(F8:F10)</f>
        <v>0</v>
      </c>
    </row>
    <row r="8" spans="2:6" x14ac:dyDescent="0.25">
      <c r="B8" s="19" t="s">
        <v>8</v>
      </c>
      <c r="C8" s="8"/>
      <c r="D8" s="10" t="s">
        <v>9</v>
      </c>
      <c r="E8" s="315"/>
      <c r="F8" s="316"/>
    </row>
    <row r="9" spans="2:6" ht="26.25" x14ac:dyDescent="0.25">
      <c r="B9" s="19" t="s">
        <v>10</v>
      </c>
      <c r="C9" s="8"/>
      <c r="D9" s="10" t="s">
        <v>11</v>
      </c>
      <c r="E9" s="315"/>
      <c r="F9" s="316"/>
    </row>
    <row r="10" spans="2:6" x14ac:dyDescent="0.25">
      <c r="B10" s="19" t="s">
        <v>12</v>
      </c>
      <c r="C10" s="8"/>
      <c r="D10" s="10" t="s">
        <v>13</v>
      </c>
      <c r="E10" s="315"/>
      <c r="F10" s="316"/>
    </row>
    <row r="11" spans="2:6" x14ac:dyDescent="0.25">
      <c r="B11" s="18" t="s">
        <v>14</v>
      </c>
      <c r="C11" s="8">
        <v>513</v>
      </c>
      <c r="D11" s="9" t="s">
        <v>15</v>
      </c>
      <c r="E11" s="351">
        <f>SUM(E12:E14)</f>
        <v>0</v>
      </c>
      <c r="F11" s="332">
        <f>SUM(F12:F14)</f>
        <v>0</v>
      </c>
    </row>
    <row r="12" spans="2:6" x14ac:dyDescent="0.25">
      <c r="B12" s="19" t="s">
        <v>16</v>
      </c>
      <c r="C12" s="8"/>
      <c r="D12" s="11" t="s">
        <v>17</v>
      </c>
      <c r="E12" s="315"/>
      <c r="F12" s="316"/>
    </row>
    <row r="13" spans="2:6" ht="17.25" customHeight="1" x14ac:dyDescent="0.25">
      <c r="B13" s="19" t="s">
        <v>18</v>
      </c>
      <c r="C13" s="8"/>
      <c r="D13" s="11" t="s">
        <v>19</v>
      </c>
      <c r="E13" s="315"/>
      <c r="F13" s="316"/>
    </row>
    <row r="14" spans="2:6" x14ac:dyDescent="0.25">
      <c r="B14" s="19" t="s">
        <v>20</v>
      </c>
      <c r="C14" s="8"/>
      <c r="D14" s="11" t="s">
        <v>21</v>
      </c>
      <c r="E14" s="315"/>
      <c r="F14" s="316"/>
    </row>
    <row r="15" spans="2:6" x14ac:dyDescent="0.25">
      <c r="B15" s="18" t="s">
        <v>22</v>
      </c>
      <c r="C15" s="8">
        <v>514</v>
      </c>
      <c r="D15" s="9" t="s">
        <v>23</v>
      </c>
      <c r="E15" s="317"/>
      <c r="F15" s="318"/>
    </row>
    <row r="16" spans="2:6" ht="15.75" thickBot="1" x14ac:dyDescent="0.3">
      <c r="B16" s="55" t="s">
        <v>24</v>
      </c>
      <c r="C16" s="56">
        <v>515</v>
      </c>
      <c r="D16" s="13" t="s">
        <v>25</v>
      </c>
      <c r="E16" s="319"/>
      <c r="F16" s="320"/>
    </row>
    <row r="17" spans="2:6" ht="27" thickBot="1" x14ac:dyDescent="0.3">
      <c r="B17" s="50" t="s">
        <v>26</v>
      </c>
      <c r="C17" s="51">
        <v>52</v>
      </c>
      <c r="D17" s="52" t="s">
        <v>27</v>
      </c>
      <c r="E17" s="310">
        <f>+SUM(E18:E25)</f>
        <v>0</v>
      </c>
      <c r="F17" s="311">
        <f>+SUM(F18:F25)</f>
        <v>0</v>
      </c>
    </row>
    <row r="18" spans="2:6" x14ac:dyDescent="0.25">
      <c r="B18" s="53" t="s">
        <v>28</v>
      </c>
      <c r="C18" s="54">
        <v>520</v>
      </c>
      <c r="D18" s="25" t="s">
        <v>29</v>
      </c>
      <c r="E18" s="321"/>
      <c r="F18" s="322"/>
    </row>
    <row r="19" spans="2:6" ht="26.25" x14ac:dyDescent="0.25">
      <c r="B19" s="18" t="s">
        <v>30</v>
      </c>
      <c r="C19" s="8">
        <v>521</v>
      </c>
      <c r="D19" s="9" t="s">
        <v>31</v>
      </c>
      <c r="E19" s="317"/>
      <c r="F19" s="318"/>
    </row>
    <row r="20" spans="2:6" x14ac:dyDescent="0.25">
      <c r="B20" s="18" t="s">
        <v>32</v>
      </c>
      <c r="C20" s="8">
        <v>522</v>
      </c>
      <c r="D20" s="9" t="s">
        <v>33</v>
      </c>
      <c r="E20" s="317"/>
      <c r="F20" s="318"/>
    </row>
    <row r="21" spans="2:6" x14ac:dyDescent="0.25">
      <c r="B21" s="18" t="s">
        <v>34</v>
      </c>
      <c r="C21" s="8">
        <v>523</v>
      </c>
      <c r="D21" s="9" t="s">
        <v>35</v>
      </c>
      <c r="E21" s="317"/>
      <c r="F21" s="318"/>
    </row>
    <row r="22" spans="2:6" ht="26.25" x14ac:dyDescent="0.25">
      <c r="B22" s="18" t="s">
        <v>36</v>
      </c>
      <c r="C22" s="8">
        <v>524</v>
      </c>
      <c r="D22" s="9" t="s">
        <v>37</v>
      </c>
      <c r="E22" s="317"/>
      <c r="F22" s="318"/>
    </row>
    <row r="23" spans="2:6" ht="26.25" x14ac:dyDescent="0.25">
      <c r="B23" s="18" t="s">
        <v>38</v>
      </c>
      <c r="C23" s="8">
        <v>525</v>
      </c>
      <c r="D23" s="9" t="s">
        <v>39</v>
      </c>
      <c r="E23" s="317"/>
      <c r="F23" s="318"/>
    </row>
    <row r="24" spans="2:6" ht="26.25" x14ac:dyDescent="0.25">
      <c r="B24" s="18" t="s">
        <v>40</v>
      </c>
      <c r="C24" s="8">
        <v>526</v>
      </c>
      <c r="D24" s="9" t="s">
        <v>41</v>
      </c>
      <c r="E24" s="317"/>
      <c r="F24" s="318"/>
    </row>
    <row r="25" spans="2:6" x14ac:dyDescent="0.25">
      <c r="B25" s="18" t="s">
        <v>42</v>
      </c>
      <c r="C25" s="8">
        <v>529</v>
      </c>
      <c r="D25" s="9" t="s">
        <v>43</v>
      </c>
      <c r="E25" s="323">
        <f>+SUM(E26:E31)</f>
        <v>0</v>
      </c>
      <c r="F25" s="324">
        <f>+SUM(F26:F31)</f>
        <v>0</v>
      </c>
    </row>
    <row r="26" spans="2:6" x14ac:dyDescent="0.25">
      <c r="B26" s="19" t="s">
        <v>44</v>
      </c>
      <c r="C26" s="8"/>
      <c r="D26" s="11" t="s">
        <v>45</v>
      </c>
      <c r="E26" s="315"/>
      <c r="F26" s="316"/>
    </row>
    <row r="27" spans="2:6" x14ac:dyDescent="0.25">
      <c r="B27" s="19" t="s">
        <v>46</v>
      </c>
      <c r="C27" s="8"/>
      <c r="D27" s="11" t="s">
        <v>47</v>
      </c>
      <c r="E27" s="315"/>
      <c r="F27" s="316"/>
    </row>
    <row r="28" spans="2:6" x14ac:dyDescent="0.25">
      <c r="B28" s="19" t="s">
        <v>48</v>
      </c>
      <c r="C28" s="8"/>
      <c r="D28" s="11" t="s">
        <v>49</v>
      </c>
      <c r="E28" s="315"/>
      <c r="F28" s="316"/>
    </row>
    <row r="29" spans="2:6" ht="26.25" x14ac:dyDescent="0.25">
      <c r="B29" s="19" t="s">
        <v>50</v>
      </c>
      <c r="C29" s="8"/>
      <c r="D29" s="11" t="s">
        <v>51</v>
      </c>
      <c r="E29" s="315"/>
      <c r="F29" s="316"/>
    </row>
    <row r="30" spans="2:6" ht="26.25" x14ac:dyDescent="0.25">
      <c r="B30" s="19" t="s">
        <v>52</v>
      </c>
      <c r="C30" s="8"/>
      <c r="D30" s="11" t="s">
        <v>53</v>
      </c>
      <c r="E30" s="315"/>
      <c r="F30" s="316"/>
    </row>
    <row r="31" spans="2:6" ht="15.75" thickBot="1" x14ac:dyDescent="0.3">
      <c r="B31" s="57" t="s">
        <v>54</v>
      </c>
      <c r="C31" s="56"/>
      <c r="D31" s="58" t="s">
        <v>55</v>
      </c>
      <c r="E31" s="325"/>
      <c r="F31" s="326"/>
    </row>
    <row r="32" spans="2:6" ht="15.75" thickBot="1" x14ac:dyDescent="0.3">
      <c r="B32" s="50" t="s">
        <v>56</v>
      </c>
      <c r="C32" s="51">
        <v>53</v>
      </c>
      <c r="D32" s="52" t="s">
        <v>57</v>
      </c>
      <c r="E32" s="310">
        <f>+SUM(E33:E34,E37:E38,E41:E45)</f>
        <v>0</v>
      </c>
      <c r="F32" s="311">
        <f>+SUM(F33:F34,F37:F38,F41:F45)</f>
        <v>0</v>
      </c>
    </row>
    <row r="33" spans="2:6" x14ac:dyDescent="0.25">
      <c r="B33" s="53" t="s">
        <v>58</v>
      </c>
      <c r="C33" s="54">
        <v>530</v>
      </c>
      <c r="D33" s="25" t="s">
        <v>59</v>
      </c>
      <c r="E33" s="321"/>
      <c r="F33" s="322"/>
    </row>
    <row r="34" spans="2:6" x14ac:dyDescent="0.25">
      <c r="B34" s="18" t="s">
        <v>60</v>
      </c>
      <c r="C34" s="8">
        <v>531</v>
      </c>
      <c r="D34" s="9" t="s">
        <v>61</v>
      </c>
      <c r="E34" s="323">
        <f>+SUM(E35:E36)</f>
        <v>0</v>
      </c>
      <c r="F34" s="324">
        <f>+SUM(F35:F36)</f>
        <v>0</v>
      </c>
    </row>
    <row r="35" spans="2:6" x14ac:dyDescent="0.25">
      <c r="B35" s="19" t="s">
        <v>62</v>
      </c>
      <c r="C35" s="8"/>
      <c r="D35" s="11" t="s">
        <v>63</v>
      </c>
      <c r="E35" s="315"/>
      <c r="F35" s="316"/>
    </row>
    <row r="36" spans="2:6" x14ac:dyDescent="0.25">
      <c r="B36" s="19" t="s">
        <v>64</v>
      </c>
      <c r="C36" s="8"/>
      <c r="D36" s="11" t="s">
        <v>65</v>
      </c>
      <c r="E36" s="315"/>
      <c r="F36" s="316"/>
    </row>
    <row r="37" spans="2:6" x14ac:dyDescent="0.25">
      <c r="B37" s="18" t="s">
        <v>66</v>
      </c>
      <c r="C37" s="8">
        <v>532</v>
      </c>
      <c r="D37" s="9" t="s">
        <v>67</v>
      </c>
      <c r="E37" s="317"/>
      <c r="F37" s="318"/>
    </row>
    <row r="38" spans="2:6" x14ac:dyDescent="0.25">
      <c r="B38" s="18" t="s">
        <v>68</v>
      </c>
      <c r="C38" s="8">
        <v>533</v>
      </c>
      <c r="D38" s="9" t="s">
        <v>69</v>
      </c>
      <c r="E38" s="323">
        <f>+SUM(E39:E40)</f>
        <v>0</v>
      </c>
      <c r="F38" s="324">
        <f>+SUM(F39:F40)</f>
        <v>0</v>
      </c>
    </row>
    <row r="39" spans="2:6" x14ac:dyDescent="0.25">
      <c r="B39" s="19" t="s">
        <v>70</v>
      </c>
      <c r="C39" s="8"/>
      <c r="D39" s="11" t="s">
        <v>71</v>
      </c>
      <c r="E39" s="315"/>
      <c r="F39" s="316"/>
    </row>
    <row r="40" spans="2:6" x14ac:dyDescent="0.25">
      <c r="B40" s="19" t="s">
        <v>72</v>
      </c>
      <c r="C40" s="8"/>
      <c r="D40" s="11" t="s">
        <v>73</v>
      </c>
      <c r="E40" s="315"/>
      <c r="F40" s="316"/>
    </row>
    <row r="41" spans="2:6" x14ac:dyDescent="0.25">
      <c r="B41" s="18" t="s">
        <v>74</v>
      </c>
      <c r="C41" s="8">
        <v>534</v>
      </c>
      <c r="D41" s="9" t="s">
        <v>75</v>
      </c>
      <c r="E41" s="317"/>
      <c r="F41" s="318"/>
    </row>
    <row r="42" spans="2:6" x14ac:dyDescent="0.25">
      <c r="B42" s="18" t="s">
        <v>76</v>
      </c>
      <c r="C42" s="8">
        <v>535</v>
      </c>
      <c r="D42" s="9" t="s">
        <v>77</v>
      </c>
      <c r="E42" s="317"/>
      <c r="F42" s="318"/>
    </row>
    <row r="43" spans="2:6" x14ac:dyDescent="0.25">
      <c r="B43" s="18" t="s">
        <v>78</v>
      </c>
      <c r="C43" s="8">
        <v>536</v>
      </c>
      <c r="D43" s="9" t="s">
        <v>79</v>
      </c>
      <c r="E43" s="317"/>
      <c r="F43" s="318"/>
    </row>
    <row r="44" spans="2:6" x14ac:dyDescent="0.25">
      <c r="B44" s="18" t="s">
        <v>80</v>
      </c>
      <c r="C44" s="8">
        <v>537</v>
      </c>
      <c r="D44" s="9" t="s">
        <v>81</v>
      </c>
      <c r="E44" s="317"/>
      <c r="F44" s="318"/>
    </row>
    <row r="45" spans="2:6" ht="15.75" thickBot="1" x14ac:dyDescent="0.3">
      <c r="B45" s="55" t="s">
        <v>82</v>
      </c>
      <c r="C45" s="56">
        <v>539</v>
      </c>
      <c r="D45" s="13" t="s">
        <v>83</v>
      </c>
      <c r="E45" s="319"/>
      <c r="F45" s="320"/>
    </row>
    <row r="46" spans="2:6" ht="15.75" thickBot="1" x14ac:dyDescent="0.3">
      <c r="B46" s="50" t="s">
        <v>84</v>
      </c>
      <c r="C46" s="51">
        <v>55</v>
      </c>
      <c r="D46" s="52" t="s">
        <v>85</v>
      </c>
      <c r="E46" s="310">
        <f>+SUM(E47,E53:E54,E58:E60,E63:E64)</f>
        <v>0</v>
      </c>
      <c r="F46" s="311">
        <f>+SUM(F47,F53:F54,F58:F60,F63:F64)</f>
        <v>0</v>
      </c>
    </row>
    <row r="47" spans="2:6" x14ac:dyDescent="0.25">
      <c r="B47" s="53" t="s">
        <v>86</v>
      </c>
      <c r="C47" s="54">
        <v>550</v>
      </c>
      <c r="D47" s="25" t="s">
        <v>87</v>
      </c>
      <c r="E47" s="327">
        <f>+SUM(E48:E52)</f>
        <v>0</v>
      </c>
      <c r="F47" s="328">
        <f>+SUM(F48:F52)</f>
        <v>0</v>
      </c>
    </row>
    <row r="48" spans="2:6" ht="39.75" customHeight="1" x14ac:dyDescent="0.25">
      <c r="B48" s="19" t="s">
        <v>88</v>
      </c>
      <c r="C48" s="8"/>
      <c r="D48" s="11" t="s">
        <v>89</v>
      </c>
      <c r="E48" s="315"/>
      <c r="F48" s="316"/>
    </row>
    <row r="49" spans="2:6" ht="18" customHeight="1" x14ac:dyDescent="0.25">
      <c r="B49" s="19" t="s">
        <v>90</v>
      </c>
      <c r="C49" s="8"/>
      <c r="D49" s="11" t="s">
        <v>91</v>
      </c>
      <c r="E49" s="315"/>
      <c r="F49" s="316"/>
    </row>
    <row r="50" spans="2:6" x14ac:dyDescent="0.25">
      <c r="B50" s="19" t="s">
        <v>92</v>
      </c>
      <c r="C50" s="8"/>
      <c r="D50" s="11" t="s">
        <v>93</v>
      </c>
      <c r="E50" s="315"/>
      <c r="F50" s="316"/>
    </row>
    <row r="51" spans="2:6" x14ac:dyDescent="0.25">
      <c r="B51" s="19" t="s">
        <v>94</v>
      </c>
      <c r="C51" s="8"/>
      <c r="D51" s="11" t="s">
        <v>95</v>
      </c>
      <c r="E51" s="315"/>
      <c r="F51" s="316"/>
    </row>
    <row r="52" spans="2:6" x14ac:dyDescent="0.25">
      <c r="B52" s="19" t="s">
        <v>96</v>
      </c>
      <c r="C52" s="8"/>
      <c r="D52" s="11" t="s">
        <v>97</v>
      </c>
      <c r="E52" s="315"/>
      <c r="F52" s="316"/>
    </row>
    <row r="53" spans="2:6" x14ac:dyDescent="0.25">
      <c r="B53" s="18" t="s">
        <v>98</v>
      </c>
      <c r="C53" s="8">
        <v>551</v>
      </c>
      <c r="D53" s="9" t="s">
        <v>99</v>
      </c>
      <c r="E53" s="315"/>
      <c r="F53" s="316"/>
    </row>
    <row r="54" spans="2:6" x14ac:dyDescent="0.25">
      <c r="B54" s="18" t="s">
        <v>100</v>
      </c>
      <c r="C54" s="8">
        <v>552</v>
      </c>
      <c r="D54" s="9" t="s">
        <v>101</v>
      </c>
      <c r="E54" s="323">
        <f>+SUM(E55:E57)</f>
        <v>0</v>
      </c>
      <c r="F54" s="324">
        <f>+SUM(F55:F57)</f>
        <v>0</v>
      </c>
    </row>
    <row r="55" spans="2:6" x14ac:dyDescent="0.25">
      <c r="B55" s="19" t="s">
        <v>102</v>
      </c>
      <c r="C55" s="8"/>
      <c r="D55" s="11" t="s">
        <v>103</v>
      </c>
      <c r="E55" s="315"/>
      <c r="F55" s="316"/>
    </row>
    <row r="56" spans="2:6" x14ac:dyDescent="0.25">
      <c r="B56" s="19" t="s">
        <v>104</v>
      </c>
      <c r="C56" s="8"/>
      <c r="D56" s="11" t="s">
        <v>105</v>
      </c>
      <c r="E56" s="315"/>
      <c r="F56" s="316"/>
    </row>
    <row r="57" spans="2:6" x14ac:dyDescent="0.25">
      <c r="B57" s="19" t="s">
        <v>106</v>
      </c>
      <c r="C57" s="8"/>
      <c r="D57" s="11" t="s">
        <v>107</v>
      </c>
      <c r="E57" s="315"/>
      <c r="F57" s="316"/>
    </row>
    <row r="58" spans="2:6" x14ac:dyDescent="0.25">
      <c r="B58" s="18" t="s">
        <v>108</v>
      </c>
      <c r="C58" s="8">
        <v>553</v>
      </c>
      <c r="D58" s="9" t="s">
        <v>109</v>
      </c>
      <c r="E58" s="315"/>
      <c r="F58" s="316"/>
    </row>
    <row r="59" spans="2:6" x14ac:dyDescent="0.25">
      <c r="B59" s="18" t="s">
        <v>110</v>
      </c>
      <c r="C59" s="8">
        <v>554</v>
      </c>
      <c r="D59" s="9" t="s">
        <v>111</v>
      </c>
      <c r="E59" s="315"/>
      <c r="F59" s="316"/>
    </row>
    <row r="60" spans="2:6" x14ac:dyDescent="0.25">
      <c r="B60" s="18" t="s">
        <v>112</v>
      </c>
      <c r="C60" s="8">
        <v>555</v>
      </c>
      <c r="D60" s="9" t="s">
        <v>113</v>
      </c>
      <c r="E60" s="323">
        <f>+SUM(E61:E62)</f>
        <v>0</v>
      </c>
      <c r="F60" s="324">
        <f>+SUM(F61:F62)</f>
        <v>0</v>
      </c>
    </row>
    <row r="61" spans="2:6" x14ac:dyDescent="0.25">
      <c r="B61" s="19" t="s">
        <v>114</v>
      </c>
      <c r="C61" s="8"/>
      <c r="D61" s="11" t="s">
        <v>115</v>
      </c>
      <c r="E61" s="315"/>
      <c r="F61" s="316"/>
    </row>
    <row r="62" spans="2:6" x14ac:dyDescent="0.25">
      <c r="B62" s="19" t="s">
        <v>116</v>
      </c>
      <c r="C62" s="8"/>
      <c r="D62" s="11" t="s">
        <v>117</v>
      </c>
      <c r="E62" s="315"/>
      <c r="F62" s="316"/>
    </row>
    <row r="63" spans="2:6" x14ac:dyDescent="0.25">
      <c r="B63" s="18" t="s">
        <v>118</v>
      </c>
      <c r="C63" s="8">
        <v>556</v>
      </c>
      <c r="D63" s="9" t="s">
        <v>119</v>
      </c>
      <c r="E63" s="315"/>
      <c r="F63" s="316"/>
    </row>
    <row r="64" spans="2:6" x14ac:dyDescent="0.25">
      <c r="B64" s="18" t="s">
        <v>120</v>
      </c>
      <c r="C64" s="8">
        <v>559</v>
      </c>
      <c r="D64" s="9" t="s">
        <v>121</v>
      </c>
      <c r="E64" s="323">
        <f>+SUM(E65:E66)</f>
        <v>0</v>
      </c>
      <c r="F64" s="324">
        <f>+SUM(F65:F66)</f>
        <v>0</v>
      </c>
    </row>
    <row r="65" spans="2:7" ht="26.25" x14ac:dyDescent="0.25">
      <c r="B65" s="19" t="s">
        <v>122</v>
      </c>
      <c r="C65" s="8"/>
      <c r="D65" s="11" t="s">
        <v>123</v>
      </c>
      <c r="E65" s="315"/>
      <c r="F65" s="316"/>
    </row>
    <row r="66" spans="2:7" ht="15.75" thickBot="1" x14ac:dyDescent="0.3">
      <c r="B66" s="57" t="s">
        <v>124</v>
      </c>
      <c r="C66" s="56"/>
      <c r="D66" s="58" t="s">
        <v>125</v>
      </c>
      <c r="E66" s="325"/>
      <c r="F66" s="326"/>
    </row>
    <row r="67" spans="2:7" ht="39.75" thickBot="1" x14ac:dyDescent="0.3">
      <c r="B67" s="50" t="s">
        <v>126</v>
      </c>
      <c r="C67" s="51"/>
      <c r="D67" s="52" t="s">
        <v>127</v>
      </c>
      <c r="E67" s="310"/>
      <c r="F67" s="329"/>
    </row>
    <row r="68" spans="2:7" ht="15.75" thickBot="1" x14ac:dyDescent="0.3">
      <c r="B68" s="50" t="s">
        <v>128</v>
      </c>
      <c r="C68" s="51"/>
      <c r="D68" s="52" t="s">
        <v>400</v>
      </c>
      <c r="E68" s="310"/>
      <c r="F68" s="329"/>
    </row>
    <row r="69" spans="2:7" ht="15.75" thickBot="1" x14ac:dyDescent="0.3">
      <c r="B69" s="49">
        <v>7</v>
      </c>
      <c r="C69" s="27"/>
      <c r="D69" s="21" t="s">
        <v>130</v>
      </c>
      <c r="E69" s="330">
        <f>+SUM(E5+E17+E32+E46+E67+E68)</f>
        <v>0</v>
      </c>
      <c r="F69" s="331">
        <f>+SUM(F5+F17+F32+F46+F67+F68)</f>
        <v>0</v>
      </c>
    </row>
    <row r="70" spans="2:7" x14ac:dyDescent="0.25">
      <c r="C70" s="6"/>
      <c r="D70" s="7"/>
      <c r="E70" s="6"/>
      <c r="F70" s="6"/>
    </row>
    <row r="71" spans="2:7" x14ac:dyDescent="0.25">
      <c r="B71" s="237" t="s">
        <v>326</v>
      </c>
      <c r="C71" s="235"/>
      <c r="D71" s="236"/>
      <c r="E71" s="235"/>
      <c r="F71" s="235"/>
      <c r="G71" s="235"/>
    </row>
    <row r="72" spans="2:7" x14ac:dyDescent="0.25">
      <c r="B72" s="237" t="s">
        <v>327</v>
      </c>
      <c r="C72" s="31"/>
      <c r="D72" s="238"/>
      <c r="E72" s="31"/>
      <c r="F72" s="31"/>
      <c r="G72" s="31"/>
    </row>
    <row r="73" spans="2:7" x14ac:dyDescent="0.25">
      <c r="B73" s="237" t="s">
        <v>405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F13" sqref="F13"/>
    </sheetView>
  </sheetViews>
  <sheetFormatPr defaultRowHeight="15" x14ac:dyDescent="0.25"/>
  <cols>
    <col min="3" max="3" width="24.85546875" customWidth="1"/>
    <col min="4" max="4" width="13.28515625" customWidth="1"/>
    <col min="5" max="5" width="19.140625" customWidth="1"/>
    <col min="6" max="6" width="19.28515625" customWidth="1"/>
    <col min="7" max="7" width="17.140625" customWidth="1"/>
    <col min="8" max="8" width="16.28515625" customWidth="1"/>
  </cols>
  <sheetData>
    <row r="2" spans="2:8" ht="15.75" thickBot="1" x14ac:dyDescent="0.3">
      <c r="B2" s="364" t="s">
        <v>410</v>
      </c>
      <c r="C2" s="364"/>
      <c r="D2" s="6"/>
      <c r="E2" s="6"/>
      <c r="F2" s="6"/>
      <c r="G2" s="6"/>
      <c r="H2" s="6"/>
    </row>
    <row r="3" spans="2:8" ht="15" customHeight="1" x14ac:dyDescent="0.25">
      <c r="B3" s="369" t="s">
        <v>0</v>
      </c>
      <c r="C3" s="372" t="s">
        <v>143</v>
      </c>
      <c r="D3" s="365" t="s">
        <v>288</v>
      </c>
      <c r="E3" s="369" t="s">
        <v>144</v>
      </c>
      <c r="F3" s="375" t="s">
        <v>145</v>
      </c>
      <c r="G3" s="367" t="s">
        <v>290</v>
      </c>
      <c r="H3" s="365" t="s">
        <v>292</v>
      </c>
    </row>
    <row r="4" spans="2:8" x14ac:dyDescent="0.25">
      <c r="B4" s="370"/>
      <c r="C4" s="373"/>
      <c r="D4" s="366"/>
      <c r="E4" s="370"/>
      <c r="F4" s="376"/>
      <c r="G4" s="368"/>
      <c r="H4" s="366"/>
    </row>
    <row r="5" spans="2:8" x14ac:dyDescent="0.25">
      <c r="B5" s="370"/>
      <c r="C5" s="373"/>
      <c r="D5" s="366"/>
      <c r="E5" s="370"/>
      <c r="F5" s="376"/>
      <c r="G5" s="368"/>
      <c r="H5" s="366"/>
    </row>
    <row r="6" spans="2:8" x14ac:dyDescent="0.25">
      <c r="B6" s="370"/>
      <c r="C6" s="373"/>
      <c r="D6" s="366"/>
      <c r="E6" s="370"/>
      <c r="F6" s="376"/>
      <c r="G6" s="368"/>
      <c r="H6" s="366"/>
    </row>
    <row r="7" spans="2:8" ht="39.75" customHeight="1" x14ac:dyDescent="0.25">
      <c r="B7" s="370"/>
      <c r="C7" s="373"/>
      <c r="D7" s="366"/>
      <c r="E7" s="370"/>
      <c r="F7" s="376"/>
      <c r="G7" s="368"/>
      <c r="H7" s="366"/>
    </row>
    <row r="8" spans="2:8" ht="15" customHeight="1" thickBot="1" x14ac:dyDescent="0.3">
      <c r="B8" s="371"/>
      <c r="C8" s="374"/>
      <c r="D8" s="178" t="s">
        <v>289</v>
      </c>
      <c r="E8" s="371"/>
      <c r="F8" s="377"/>
      <c r="G8" s="179" t="s">
        <v>291</v>
      </c>
      <c r="H8" s="178" t="s">
        <v>293</v>
      </c>
    </row>
    <row r="9" spans="2:8" ht="12.75" customHeight="1" thickBot="1" x14ac:dyDescent="0.3">
      <c r="B9" s="180">
        <v>1</v>
      </c>
      <c r="C9" s="181" t="s">
        <v>146</v>
      </c>
      <c r="D9" s="182" t="s">
        <v>147</v>
      </c>
      <c r="E9" s="181" t="s">
        <v>148</v>
      </c>
      <c r="F9" s="183" t="s">
        <v>149</v>
      </c>
      <c r="G9" s="184" t="s">
        <v>150</v>
      </c>
      <c r="H9" s="185" t="s">
        <v>151</v>
      </c>
    </row>
    <row r="10" spans="2:8" ht="15.75" thickBot="1" x14ac:dyDescent="0.3">
      <c r="B10" s="59" t="s">
        <v>3</v>
      </c>
      <c r="C10" s="60" t="s">
        <v>152</v>
      </c>
      <c r="D10" s="61">
        <f>+SUM(D11:D12)</f>
        <v>0</v>
      </c>
      <c r="E10" s="61"/>
      <c r="F10" s="61">
        <f>+SUM(F11:F12)</f>
        <v>0</v>
      </c>
      <c r="G10" s="61">
        <f>+SUM(G11:G12)</f>
        <v>0</v>
      </c>
      <c r="H10" s="62">
        <f>+SUM(H11:H12)</f>
        <v>0</v>
      </c>
    </row>
    <row r="11" spans="2:8" x14ac:dyDescent="0.25">
      <c r="B11" s="63" t="s">
        <v>4</v>
      </c>
      <c r="C11" s="64" t="s">
        <v>153</v>
      </c>
      <c r="D11" s="333"/>
      <c r="E11" s="65"/>
      <c r="F11" s="65"/>
      <c r="G11" s="65">
        <f>IF(E11=0,0,F11*50%/E11)</f>
        <v>0</v>
      </c>
      <c r="H11" s="66">
        <f>+D11+G11</f>
        <v>0</v>
      </c>
    </row>
    <row r="12" spans="2:8" ht="15.75" thickBot="1" x14ac:dyDescent="0.3">
      <c r="B12" s="67" t="s">
        <v>6</v>
      </c>
      <c r="C12" s="68" t="s">
        <v>154</v>
      </c>
      <c r="D12" s="69"/>
      <c r="E12" s="69"/>
      <c r="F12" s="69"/>
      <c r="G12" s="69">
        <f>IF(E12=0,0,F12*50%/E12)</f>
        <v>0</v>
      </c>
      <c r="H12" s="70">
        <f>+D12+G12</f>
        <v>0</v>
      </c>
    </row>
    <row r="13" spans="2:8" ht="15.75" thickBot="1" x14ac:dyDescent="0.3">
      <c r="B13" s="59" t="s">
        <v>26</v>
      </c>
      <c r="C13" s="71" t="s">
        <v>155</v>
      </c>
      <c r="D13" s="72">
        <f>+SUM(D14:D16)</f>
        <v>0</v>
      </c>
      <c r="E13" s="72"/>
      <c r="F13" s="72">
        <f>+SUM(F14:F16)</f>
        <v>0</v>
      </c>
      <c r="G13" s="72">
        <f>+SUM(G14:G16)</f>
        <v>0</v>
      </c>
      <c r="H13" s="73">
        <f>+SUM(H14:H16)</f>
        <v>0</v>
      </c>
    </row>
    <row r="14" spans="2:8" x14ac:dyDescent="0.25">
      <c r="B14" s="63" t="s">
        <v>28</v>
      </c>
      <c r="C14" s="64" t="s">
        <v>156</v>
      </c>
      <c r="D14" s="333"/>
      <c r="E14" s="333"/>
      <c r="F14" s="333"/>
      <c r="G14" s="65">
        <f t="shared" ref="G14:G16" si="0">IF(E14=0,0,F14*50%/E14)</f>
        <v>0</v>
      </c>
      <c r="H14" s="66">
        <f>+D14+G14</f>
        <v>0</v>
      </c>
    </row>
    <row r="15" spans="2:8" x14ac:dyDescent="0.25">
      <c r="B15" s="20" t="s">
        <v>30</v>
      </c>
      <c r="C15" s="3" t="s">
        <v>157</v>
      </c>
      <c r="D15" s="334"/>
      <c r="E15" s="334"/>
      <c r="F15" s="334"/>
      <c r="G15" s="4">
        <f t="shared" si="0"/>
        <v>0</v>
      </c>
      <c r="H15" s="5">
        <f>+D15+G15</f>
        <v>0</v>
      </c>
    </row>
    <row r="16" spans="2:8" ht="15.75" thickBot="1" x14ac:dyDescent="0.3">
      <c r="B16" s="67" t="s">
        <v>32</v>
      </c>
      <c r="C16" s="68" t="s">
        <v>154</v>
      </c>
      <c r="D16" s="335"/>
      <c r="E16" s="335"/>
      <c r="F16" s="335"/>
      <c r="G16" s="69">
        <f t="shared" si="0"/>
        <v>0</v>
      </c>
      <c r="H16" s="70">
        <f>+D16+G16</f>
        <v>0</v>
      </c>
    </row>
    <row r="17" spans="2:8" ht="26.25" thickBot="1" x14ac:dyDescent="0.3">
      <c r="B17" s="74" t="s">
        <v>56</v>
      </c>
      <c r="C17" s="75" t="s">
        <v>158</v>
      </c>
      <c r="D17" s="336"/>
      <c r="E17" s="336"/>
      <c r="F17" s="76"/>
      <c r="G17" s="76">
        <f>IF(E17=0,0,F17*50%/E17)</f>
        <v>0</v>
      </c>
      <c r="H17" s="77">
        <f>+D17+G17</f>
        <v>0</v>
      </c>
    </row>
    <row r="18" spans="2:8" ht="30.75" customHeight="1" thickBot="1" x14ac:dyDescent="0.3">
      <c r="B18" s="59" t="s">
        <v>84</v>
      </c>
      <c r="C18" s="60" t="s">
        <v>159</v>
      </c>
      <c r="D18" s="61">
        <f>+D10+D13+D17</f>
        <v>0</v>
      </c>
      <c r="E18" s="61"/>
      <c r="F18" s="61">
        <f>+F10+F13+F17</f>
        <v>0</v>
      </c>
      <c r="G18" s="61">
        <f>+G10+G13+G17</f>
        <v>0</v>
      </c>
      <c r="H18" s="62">
        <f>+SUM(H10+H13+H17)</f>
        <v>0</v>
      </c>
    </row>
    <row r="19" spans="2:8" ht="15.75" thickBot="1" x14ac:dyDescent="0.3">
      <c r="B19" s="78" t="s">
        <v>126</v>
      </c>
      <c r="C19" s="79" t="s">
        <v>160</v>
      </c>
      <c r="D19" s="337"/>
      <c r="E19" s="337"/>
      <c r="F19" s="34"/>
      <c r="G19" s="34">
        <f>IF(E19=0,0,F19*50%/E19)</f>
        <v>0</v>
      </c>
      <c r="H19" s="35">
        <f>+D19+G19</f>
        <v>0</v>
      </c>
    </row>
    <row r="20" spans="2:8" ht="15.75" thickBot="1" x14ac:dyDescent="0.3">
      <c r="B20" s="36">
        <v>7</v>
      </c>
      <c r="C20" s="37" t="s">
        <v>161</v>
      </c>
      <c r="D20" s="38">
        <f>+SUM(D18+D19)</f>
        <v>0</v>
      </c>
      <c r="E20" s="38"/>
      <c r="F20" s="38">
        <f>+SUM(F18+F19)</f>
        <v>0</v>
      </c>
      <c r="G20" s="38">
        <f>+SUM(G18+G19)</f>
        <v>0</v>
      </c>
      <c r="H20" s="39">
        <f>+SUM(H18+H19)</f>
        <v>0</v>
      </c>
    </row>
  </sheetData>
  <mergeCells count="8">
    <mergeCell ref="H3:H7"/>
    <mergeCell ref="D3:D7"/>
    <mergeCell ref="G3:G7"/>
    <mergeCell ref="B2:C2"/>
    <mergeCell ref="B3:B8"/>
    <mergeCell ref="C3:C8"/>
    <mergeCell ref="E3:E8"/>
    <mergeCell ref="F3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1"/>
  <sheetViews>
    <sheetView topLeftCell="A31" zoomScale="75" zoomScaleNormal="75" workbookViewId="0">
      <selection activeCell="T52" sqref="T52"/>
    </sheetView>
  </sheetViews>
  <sheetFormatPr defaultRowHeight="15" x14ac:dyDescent="0.25"/>
  <cols>
    <col min="4" max="4" width="41.42578125" customWidth="1"/>
    <col min="7" max="7" width="11" customWidth="1"/>
    <col min="8" max="19" width="11.28515625" customWidth="1"/>
    <col min="20" max="20" width="15.7109375" customWidth="1"/>
    <col min="21" max="21" width="18.28515625" customWidth="1"/>
  </cols>
  <sheetData>
    <row r="2" spans="2:22" ht="15.75" thickBot="1" x14ac:dyDescent="0.3">
      <c r="B2" s="6" t="s">
        <v>411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x14ac:dyDescent="0.25">
      <c r="B3" s="380" t="s">
        <v>0</v>
      </c>
      <c r="C3" s="378" t="s">
        <v>1</v>
      </c>
      <c r="D3" s="378" t="s">
        <v>162</v>
      </c>
      <c r="E3" s="378" t="s">
        <v>163</v>
      </c>
      <c r="F3" s="378" t="s">
        <v>164</v>
      </c>
      <c r="G3" s="378" t="s">
        <v>165</v>
      </c>
      <c r="H3" s="378" t="s">
        <v>166</v>
      </c>
      <c r="I3" s="378" t="s">
        <v>167</v>
      </c>
      <c r="J3" s="378" t="s">
        <v>168</v>
      </c>
      <c r="K3" s="378" t="s">
        <v>251</v>
      </c>
      <c r="L3" s="378" t="s">
        <v>169</v>
      </c>
      <c r="M3" s="378" t="s">
        <v>144</v>
      </c>
      <c r="N3" s="378" t="s">
        <v>170</v>
      </c>
      <c r="O3" s="378" t="s">
        <v>171</v>
      </c>
      <c r="P3" s="378" t="s">
        <v>172</v>
      </c>
      <c r="Q3" s="378" t="s">
        <v>173</v>
      </c>
      <c r="R3" s="378" t="s">
        <v>174</v>
      </c>
      <c r="S3" s="378" t="s">
        <v>175</v>
      </c>
      <c r="T3" s="378" t="s">
        <v>176</v>
      </c>
      <c r="U3" s="384" t="s">
        <v>177</v>
      </c>
      <c r="V3" s="6"/>
    </row>
    <row r="4" spans="2:22" x14ac:dyDescent="0.25">
      <c r="B4" s="381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85"/>
      <c r="V4" s="6"/>
    </row>
    <row r="5" spans="2:22" x14ac:dyDescent="0.25">
      <c r="B5" s="381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85"/>
      <c r="V5" s="6"/>
    </row>
    <row r="6" spans="2:22" x14ac:dyDescent="0.25">
      <c r="B6" s="381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85"/>
      <c r="V6" s="6"/>
    </row>
    <row r="7" spans="2:22" ht="187.5" customHeight="1" x14ac:dyDescent="0.25">
      <c r="B7" s="381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85"/>
      <c r="V7" s="6"/>
    </row>
    <row r="8" spans="2:22" ht="16.5" customHeight="1" thickBot="1" x14ac:dyDescent="0.3">
      <c r="B8" s="382"/>
      <c r="C8" s="383"/>
      <c r="D8" s="383"/>
      <c r="E8" s="383"/>
      <c r="F8" s="383"/>
      <c r="G8" s="122" t="s">
        <v>252</v>
      </c>
      <c r="H8" s="122" t="s">
        <v>253</v>
      </c>
      <c r="I8" s="122" t="s">
        <v>254</v>
      </c>
      <c r="J8" s="122" t="s">
        <v>255</v>
      </c>
      <c r="K8" s="122" t="s">
        <v>256</v>
      </c>
      <c r="L8" s="122" t="s">
        <v>257</v>
      </c>
      <c r="M8" s="122"/>
      <c r="N8" s="122" t="s">
        <v>256</v>
      </c>
      <c r="O8" s="122" t="s">
        <v>258</v>
      </c>
      <c r="P8" s="122" t="s">
        <v>259</v>
      </c>
      <c r="Q8" s="122" t="s">
        <v>260</v>
      </c>
      <c r="R8" s="122" t="s">
        <v>261</v>
      </c>
      <c r="S8" s="122" t="s">
        <v>262</v>
      </c>
      <c r="T8" s="122" t="s">
        <v>263</v>
      </c>
      <c r="U8" s="123" t="s">
        <v>264</v>
      </c>
      <c r="V8" s="6"/>
    </row>
    <row r="9" spans="2:22" ht="15.75" thickBot="1" x14ac:dyDescent="0.3">
      <c r="B9" s="86">
        <v>1</v>
      </c>
      <c r="C9" s="87">
        <v>2</v>
      </c>
      <c r="D9" s="88" t="s">
        <v>147</v>
      </c>
      <c r="E9" s="88" t="s">
        <v>148</v>
      </c>
      <c r="F9" s="88" t="s">
        <v>149</v>
      </c>
      <c r="G9" s="89" t="s">
        <v>178</v>
      </c>
      <c r="H9" s="89" t="s">
        <v>179</v>
      </c>
      <c r="I9" s="89" t="s">
        <v>180</v>
      </c>
      <c r="J9" s="89" t="s">
        <v>181</v>
      </c>
      <c r="K9" s="89" t="s">
        <v>182</v>
      </c>
      <c r="L9" s="89" t="s">
        <v>183</v>
      </c>
      <c r="M9" s="89" t="s">
        <v>184</v>
      </c>
      <c r="N9" s="89" t="s">
        <v>185</v>
      </c>
      <c r="O9" s="89" t="s">
        <v>186</v>
      </c>
      <c r="P9" s="89" t="s">
        <v>187</v>
      </c>
      <c r="Q9" s="89" t="s">
        <v>188</v>
      </c>
      <c r="R9" s="89" t="s">
        <v>189</v>
      </c>
      <c r="S9" s="89" t="s">
        <v>190</v>
      </c>
      <c r="T9" s="89" t="s">
        <v>191</v>
      </c>
      <c r="U9" s="90" t="s">
        <v>192</v>
      </c>
      <c r="V9" s="6"/>
    </row>
    <row r="10" spans="2:22" x14ac:dyDescent="0.25">
      <c r="B10" s="104"/>
      <c r="C10" s="105"/>
      <c r="D10" s="106" t="s">
        <v>193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6"/>
    </row>
    <row r="11" spans="2:22" x14ac:dyDescent="0.25">
      <c r="B11" s="109" t="s">
        <v>3</v>
      </c>
      <c r="C11" s="94" t="s">
        <v>194</v>
      </c>
      <c r="D11" s="95" t="s">
        <v>195</v>
      </c>
      <c r="E11" s="32">
        <f>E12+E13+E14</f>
        <v>0</v>
      </c>
      <c r="F11" s="32">
        <f>F12+F13+F14</f>
        <v>0</v>
      </c>
      <c r="G11" s="32">
        <f>G12+G13+G14</f>
        <v>0</v>
      </c>
      <c r="H11" s="32">
        <f>H12+H13+H14</f>
        <v>0</v>
      </c>
      <c r="I11" s="32"/>
      <c r="J11" s="32">
        <f>J12+J13+J14</f>
        <v>0</v>
      </c>
      <c r="K11" s="32"/>
      <c r="L11" s="32"/>
      <c r="M11" s="32"/>
      <c r="N11" s="32"/>
      <c r="O11" s="32"/>
      <c r="P11" s="32">
        <f t="shared" ref="P11:U11" si="0">P12+P13+P14</f>
        <v>0</v>
      </c>
      <c r="Q11" s="32">
        <f t="shared" si="0"/>
        <v>0</v>
      </c>
      <c r="R11" s="32">
        <f t="shared" si="0"/>
        <v>0</v>
      </c>
      <c r="S11" s="32">
        <f t="shared" si="0"/>
        <v>0</v>
      </c>
      <c r="T11" s="32">
        <f t="shared" si="0"/>
        <v>0</v>
      </c>
      <c r="U11" s="33">
        <f t="shared" si="0"/>
        <v>0</v>
      </c>
      <c r="V11" s="6"/>
    </row>
    <row r="12" spans="2:22" ht="25.5" x14ac:dyDescent="0.25">
      <c r="B12" s="110" t="s">
        <v>4</v>
      </c>
      <c r="C12" s="14"/>
      <c r="D12" s="15" t="s">
        <v>196</v>
      </c>
      <c r="E12" s="124"/>
      <c r="F12" s="124"/>
      <c r="G12" s="17">
        <f>E12-F12</f>
        <v>0</v>
      </c>
      <c r="H12" s="167"/>
      <c r="I12" s="17"/>
      <c r="J12" s="17">
        <f>G12-H12</f>
        <v>0</v>
      </c>
      <c r="K12" s="17"/>
      <c r="L12" s="82"/>
      <c r="M12" s="82"/>
      <c r="N12" s="17"/>
      <c r="O12" s="17"/>
      <c r="P12" s="167"/>
      <c r="Q12" s="167"/>
      <c r="R12" s="167"/>
      <c r="S12" s="167"/>
      <c r="T12" s="17">
        <f>J12+P12-Q12-R12-S12</f>
        <v>0</v>
      </c>
      <c r="U12" s="111">
        <f>(J12+T12)*50%</f>
        <v>0</v>
      </c>
      <c r="V12" s="6"/>
    </row>
    <row r="13" spans="2:22" ht="25.5" x14ac:dyDescent="0.25">
      <c r="B13" s="110" t="s">
        <v>6</v>
      </c>
      <c r="C13" s="14"/>
      <c r="D13" s="15" t="s">
        <v>265</v>
      </c>
      <c r="E13" s="124"/>
      <c r="F13" s="124"/>
      <c r="G13" s="17">
        <f>E13-F13</f>
        <v>0</v>
      </c>
      <c r="H13" s="167"/>
      <c r="I13" s="17"/>
      <c r="J13" s="17">
        <f>G13-H13</f>
        <v>0</v>
      </c>
      <c r="K13" s="17"/>
      <c r="L13" s="82"/>
      <c r="M13" s="82"/>
      <c r="N13" s="17"/>
      <c r="O13" s="17"/>
      <c r="P13" s="167"/>
      <c r="Q13" s="167"/>
      <c r="R13" s="167"/>
      <c r="S13" s="167"/>
      <c r="T13" s="17">
        <f>J13+P13-Q13-R13-S13</f>
        <v>0</v>
      </c>
      <c r="U13" s="111">
        <f>(J13+T13)*50%</f>
        <v>0</v>
      </c>
      <c r="V13" s="6"/>
    </row>
    <row r="14" spans="2:22" x14ac:dyDescent="0.25">
      <c r="B14" s="110" t="s">
        <v>14</v>
      </c>
      <c r="C14" s="14"/>
      <c r="D14" s="15" t="s">
        <v>154</v>
      </c>
      <c r="E14" s="124"/>
      <c r="F14" s="124"/>
      <c r="G14" s="17">
        <f>E14-F14</f>
        <v>0</v>
      </c>
      <c r="H14" s="167"/>
      <c r="I14" s="17"/>
      <c r="J14" s="17">
        <f>G14-H14</f>
        <v>0</v>
      </c>
      <c r="K14" s="17"/>
      <c r="L14" s="82"/>
      <c r="M14" s="82"/>
      <c r="N14" s="17"/>
      <c r="O14" s="17"/>
      <c r="P14" s="167"/>
      <c r="Q14" s="167"/>
      <c r="R14" s="167"/>
      <c r="S14" s="167"/>
      <c r="T14" s="17">
        <f>J14+P14-Q14-R14-S14</f>
        <v>0</v>
      </c>
      <c r="U14" s="111">
        <f>(J14+T14)*50%</f>
        <v>0</v>
      </c>
      <c r="V14" s="6"/>
    </row>
    <row r="15" spans="2:22" x14ac:dyDescent="0.25">
      <c r="B15" s="109" t="s">
        <v>26</v>
      </c>
      <c r="C15" s="94" t="s">
        <v>197</v>
      </c>
      <c r="D15" s="95" t="s">
        <v>152</v>
      </c>
      <c r="E15" s="32">
        <f>E16+E20+E24</f>
        <v>0</v>
      </c>
      <c r="F15" s="32">
        <f>F16+F20+F24</f>
        <v>0</v>
      </c>
      <c r="G15" s="32">
        <f>G16+G20+G24</f>
        <v>0</v>
      </c>
      <c r="H15" s="32">
        <f>H16+H20+H24</f>
        <v>0</v>
      </c>
      <c r="I15" s="32"/>
      <c r="J15" s="32">
        <f>J16+J20+J24</f>
        <v>0</v>
      </c>
      <c r="K15" s="32">
        <f>K16+K20+K24</f>
        <v>0</v>
      </c>
      <c r="L15" s="32">
        <f>L16+L20+L24</f>
        <v>0</v>
      </c>
      <c r="M15" s="32"/>
      <c r="N15" s="32">
        <f t="shared" ref="N15:U15" si="1">N16+N20+N24</f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1"/>
        <v>0</v>
      </c>
      <c r="S15" s="32">
        <f t="shared" si="1"/>
        <v>0</v>
      </c>
      <c r="T15" s="32">
        <f t="shared" si="1"/>
        <v>0</v>
      </c>
      <c r="U15" s="33">
        <f t="shared" si="1"/>
        <v>0</v>
      </c>
      <c r="V15" s="6"/>
    </row>
    <row r="16" spans="2:22" x14ac:dyDescent="0.25">
      <c r="B16" s="110" t="s">
        <v>28</v>
      </c>
      <c r="C16" s="14"/>
      <c r="D16" s="15" t="s">
        <v>153</v>
      </c>
      <c r="E16" s="16">
        <f>E17+E18+E19</f>
        <v>0</v>
      </c>
      <c r="F16" s="16">
        <f>F17+F18+F19</f>
        <v>0</v>
      </c>
      <c r="G16" s="17">
        <f t="shared" ref="G16:G27" si="2">E16-F16</f>
        <v>0</v>
      </c>
      <c r="H16" s="17">
        <f>H17+H18+H19</f>
        <v>0</v>
      </c>
      <c r="I16" s="17"/>
      <c r="J16" s="17">
        <f t="shared" ref="J16:J27" si="3">G16-H16</f>
        <v>0</v>
      </c>
      <c r="K16" s="17">
        <f>K17+K18+K19</f>
        <v>0</v>
      </c>
      <c r="L16" s="17">
        <f>L17+L18+L19</f>
        <v>0</v>
      </c>
      <c r="M16" s="17"/>
      <c r="N16" s="17">
        <f t="shared" ref="N16:S16" si="4">N17+N18+N19</f>
        <v>0</v>
      </c>
      <c r="O16" s="17">
        <f t="shared" si="4"/>
        <v>0</v>
      </c>
      <c r="P16" s="17">
        <f t="shared" si="4"/>
        <v>0</v>
      </c>
      <c r="Q16" s="17">
        <f t="shared" si="4"/>
        <v>0</v>
      </c>
      <c r="R16" s="17">
        <f t="shared" si="4"/>
        <v>0</v>
      </c>
      <c r="S16" s="17">
        <f t="shared" si="4"/>
        <v>0</v>
      </c>
      <c r="T16" s="17">
        <f>J16-K16-N16+P16-Q16-R16-S16</f>
        <v>0</v>
      </c>
      <c r="U16" s="111">
        <f t="shared" ref="U16:U27" si="5">(J16+T16)*50%</f>
        <v>0</v>
      </c>
      <c r="V16" s="6"/>
    </row>
    <row r="17" spans="2:22" x14ac:dyDescent="0.25">
      <c r="B17" s="112" t="s">
        <v>198</v>
      </c>
      <c r="C17" s="83"/>
      <c r="D17" s="177"/>
      <c r="E17" s="124"/>
      <c r="F17" s="124"/>
      <c r="G17" s="17">
        <f t="shared" si="2"/>
        <v>0</v>
      </c>
      <c r="H17" s="167"/>
      <c r="I17" s="17"/>
      <c r="J17" s="17">
        <f t="shared" si="3"/>
        <v>0</v>
      </c>
      <c r="K17" s="84">
        <f>IF(G17=0,0,(1-H17/G17)*L17)</f>
        <v>0</v>
      </c>
      <c r="L17" s="167"/>
      <c r="M17" s="167"/>
      <c r="N17" s="17">
        <f>IF(M17=0,0,(P17-R17-S17)*50%/M17)</f>
        <v>0</v>
      </c>
      <c r="O17" s="17">
        <f>IF(M17=0,0,(P17-S17)*50%/M17)</f>
        <v>0</v>
      </c>
      <c r="P17" s="167"/>
      <c r="Q17" s="167"/>
      <c r="R17" s="167"/>
      <c r="S17" s="167"/>
      <c r="T17" s="17">
        <f>J17-K17-N17+P17-Q17-R17-S17</f>
        <v>0</v>
      </c>
      <c r="U17" s="111">
        <f t="shared" si="5"/>
        <v>0</v>
      </c>
      <c r="V17" s="6"/>
    </row>
    <row r="18" spans="2:22" x14ac:dyDescent="0.25">
      <c r="B18" s="112" t="s">
        <v>199</v>
      </c>
      <c r="C18" s="83"/>
      <c r="D18" s="177"/>
      <c r="E18" s="124"/>
      <c r="F18" s="124"/>
      <c r="G18" s="17">
        <f t="shared" si="2"/>
        <v>0</v>
      </c>
      <c r="H18" s="167"/>
      <c r="I18" s="17"/>
      <c r="J18" s="17">
        <f t="shared" si="3"/>
        <v>0</v>
      </c>
      <c r="K18" s="84">
        <f t="shared" ref="K18:K27" si="6">IF(G18=0,0,(1-H18/G18)*L18)</f>
        <v>0</v>
      </c>
      <c r="L18" s="167"/>
      <c r="M18" s="167"/>
      <c r="N18" s="17">
        <f t="shared" ref="N18:N27" si="7">IF(M18=0,0,(P18-R18-S18)*50%/M18)</f>
        <v>0</v>
      </c>
      <c r="O18" s="17">
        <f t="shared" ref="O18:O27" si="8">IF(M18=0,0,(P18-S18)*50%/M18)</f>
        <v>0</v>
      </c>
      <c r="P18" s="167"/>
      <c r="Q18" s="167"/>
      <c r="R18" s="167"/>
      <c r="S18" s="167"/>
      <c r="T18" s="17">
        <f t="shared" ref="T18:T27" si="9">J18-K18-N18+P18-Q18-R18-S18</f>
        <v>0</v>
      </c>
      <c r="U18" s="111">
        <f t="shared" si="5"/>
        <v>0</v>
      </c>
      <c r="V18" s="6"/>
    </row>
    <row r="19" spans="2:22" x14ac:dyDescent="0.25">
      <c r="B19" s="112" t="s">
        <v>200</v>
      </c>
      <c r="C19" s="83"/>
      <c r="D19" s="177"/>
      <c r="E19" s="124"/>
      <c r="F19" s="124"/>
      <c r="G19" s="17">
        <f t="shared" si="2"/>
        <v>0</v>
      </c>
      <c r="H19" s="167"/>
      <c r="I19" s="17"/>
      <c r="J19" s="17">
        <f t="shared" si="3"/>
        <v>0</v>
      </c>
      <c r="K19" s="84">
        <f t="shared" si="6"/>
        <v>0</v>
      </c>
      <c r="L19" s="167"/>
      <c r="M19" s="167"/>
      <c r="N19" s="17">
        <f t="shared" si="7"/>
        <v>0</v>
      </c>
      <c r="O19" s="17">
        <f t="shared" si="8"/>
        <v>0</v>
      </c>
      <c r="P19" s="167"/>
      <c r="Q19" s="167"/>
      <c r="R19" s="167"/>
      <c r="S19" s="167"/>
      <c r="T19" s="17">
        <f t="shared" si="9"/>
        <v>0</v>
      </c>
      <c r="U19" s="111">
        <f t="shared" si="5"/>
        <v>0</v>
      </c>
      <c r="V19" s="6"/>
    </row>
    <row r="20" spans="2:22" ht="25.5" x14ac:dyDescent="0.25">
      <c r="B20" s="110" t="s">
        <v>30</v>
      </c>
      <c r="C20" s="14"/>
      <c r="D20" s="125" t="s">
        <v>266</v>
      </c>
      <c r="E20" s="16">
        <f>E21+E22+E23</f>
        <v>0</v>
      </c>
      <c r="F20" s="16">
        <f>F21+F22+F23</f>
        <v>0</v>
      </c>
      <c r="G20" s="17">
        <f t="shared" si="2"/>
        <v>0</v>
      </c>
      <c r="H20" s="17">
        <f>H21+H22+H23</f>
        <v>0</v>
      </c>
      <c r="I20" s="17"/>
      <c r="J20" s="17">
        <f t="shared" si="3"/>
        <v>0</v>
      </c>
      <c r="K20" s="17">
        <f>K21+K22+K23</f>
        <v>0</v>
      </c>
      <c r="L20" s="17">
        <f>L21+L22+L23</f>
        <v>0</v>
      </c>
      <c r="M20" s="17"/>
      <c r="N20" s="17">
        <f t="shared" ref="N20:S20" si="10">N21+N22+N23</f>
        <v>0</v>
      </c>
      <c r="O20" s="17">
        <f t="shared" si="10"/>
        <v>0</v>
      </c>
      <c r="P20" s="17">
        <f t="shared" si="10"/>
        <v>0</v>
      </c>
      <c r="Q20" s="17">
        <f t="shared" si="10"/>
        <v>0</v>
      </c>
      <c r="R20" s="17">
        <f t="shared" si="10"/>
        <v>0</v>
      </c>
      <c r="S20" s="17">
        <f t="shared" si="10"/>
        <v>0</v>
      </c>
      <c r="T20" s="17">
        <f t="shared" si="9"/>
        <v>0</v>
      </c>
      <c r="U20" s="111">
        <f t="shared" si="5"/>
        <v>0</v>
      </c>
      <c r="V20" s="6"/>
    </row>
    <row r="21" spans="2:22" x14ac:dyDescent="0.25">
      <c r="B21" s="112" t="s">
        <v>201</v>
      </c>
      <c r="C21" s="83"/>
      <c r="D21" s="177"/>
      <c r="E21" s="124"/>
      <c r="F21" s="124"/>
      <c r="G21" s="17">
        <f t="shared" si="2"/>
        <v>0</v>
      </c>
      <c r="H21" s="167"/>
      <c r="I21" s="17"/>
      <c r="J21" s="17">
        <f t="shared" si="3"/>
        <v>0</v>
      </c>
      <c r="K21" s="84">
        <f t="shared" si="6"/>
        <v>0</v>
      </c>
      <c r="L21" s="167"/>
      <c r="M21" s="167"/>
      <c r="N21" s="17">
        <f t="shared" si="7"/>
        <v>0</v>
      </c>
      <c r="O21" s="17">
        <f t="shared" si="8"/>
        <v>0</v>
      </c>
      <c r="P21" s="167"/>
      <c r="Q21" s="167"/>
      <c r="R21" s="167"/>
      <c r="S21" s="167"/>
      <c r="T21" s="17">
        <f t="shared" si="9"/>
        <v>0</v>
      </c>
      <c r="U21" s="111">
        <f t="shared" si="5"/>
        <v>0</v>
      </c>
      <c r="V21" s="6"/>
    </row>
    <row r="22" spans="2:22" x14ac:dyDescent="0.25">
      <c r="B22" s="112" t="s">
        <v>202</v>
      </c>
      <c r="C22" s="83"/>
      <c r="D22" s="177"/>
      <c r="E22" s="124"/>
      <c r="F22" s="124"/>
      <c r="G22" s="17">
        <f t="shared" si="2"/>
        <v>0</v>
      </c>
      <c r="H22" s="167"/>
      <c r="I22" s="17"/>
      <c r="J22" s="17">
        <f t="shared" si="3"/>
        <v>0</v>
      </c>
      <c r="K22" s="84">
        <f t="shared" si="6"/>
        <v>0</v>
      </c>
      <c r="L22" s="167"/>
      <c r="M22" s="167"/>
      <c r="N22" s="17">
        <f t="shared" si="7"/>
        <v>0</v>
      </c>
      <c r="O22" s="17">
        <f t="shared" si="8"/>
        <v>0</v>
      </c>
      <c r="P22" s="167"/>
      <c r="Q22" s="167"/>
      <c r="R22" s="167"/>
      <c r="S22" s="167"/>
      <c r="T22" s="17">
        <f t="shared" si="9"/>
        <v>0</v>
      </c>
      <c r="U22" s="111">
        <f t="shared" si="5"/>
        <v>0</v>
      </c>
      <c r="V22" s="6"/>
    </row>
    <row r="23" spans="2:22" x14ac:dyDescent="0.25">
      <c r="B23" s="112" t="s">
        <v>203</v>
      </c>
      <c r="C23" s="83"/>
      <c r="D23" s="177"/>
      <c r="E23" s="124"/>
      <c r="F23" s="124"/>
      <c r="G23" s="17">
        <f t="shared" si="2"/>
        <v>0</v>
      </c>
      <c r="H23" s="167"/>
      <c r="I23" s="17"/>
      <c r="J23" s="17">
        <f t="shared" si="3"/>
        <v>0</v>
      </c>
      <c r="K23" s="84">
        <f t="shared" si="6"/>
        <v>0</v>
      </c>
      <c r="L23" s="167"/>
      <c r="M23" s="167"/>
      <c r="N23" s="17">
        <f t="shared" si="7"/>
        <v>0</v>
      </c>
      <c r="O23" s="17">
        <f t="shared" si="8"/>
        <v>0</v>
      </c>
      <c r="P23" s="167"/>
      <c r="Q23" s="167"/>
      <c r="R23" s="167"/>
      <c r="S23" s="167"/>
      <c r="T23" s="17">
        <f t="shared" si="9"/>
        <v>0</v>
      </c>
      <c r="U23" s="111">
        <f t="shared" si="5"/>
        <v>0</v>
      </c>
      <c r="V23" s="6"/>
    </row>
    <row r="24" spans="2:22" x14ac:dyDescent="0.25">
      <c r="B24" s="110" t="s">
        <v>32</v>
      </c>
      <c r="C24" s="14"/>
      <c r="D24" s="15" t="s">
        <v>154</v>
      </c>
      <c r="E24" s="16">
        <f>E25+E26+E27</f>
        <v>0</v>
      </c>
      <c r="F24" s="16">
        <f>F25+F26+F27</f>
        <v>0</v>
      </c>
      <c r="G24" s="17">
        <f t="shared" si="2"/>
        <v>0</v>
      </c>
      <c r="H24" s="17">
        <f>H25+H26+H27</f>
        <v>0</v>
      </c>
      <c r="I24" s="17"/>
      <c r="J24" s="17">
        <f t="shared" si="3"/>
        <v>0</v>
      </c>
      <c r="K24" s="17">
        <f>K25+K26+K27</f>
        <v>0</v>
      </c>
      <c r="L24" s="17">
        <f>L25+L26+L27</f>
        <v>0</v>
      </c>
      <c r="M24" s="17"/>
      <c r="N24" s="17">
        <f t="shared" ref="N24:S24" si="11">N25+N26+N27</f>
        <v>0</v>
      </c>
      <c r="O24" s="17">
        <f t="shared" si="11"/>
        <v>0</v>
      </c>
      <c r="P24" s="17">
        <f t="shared" si="11"/>
        <v>0</v>
      </c>
      <c r="Q24" s="17">
        <f t="shared" si="11"/>
        <v>0</v>
      </c>
      <c r="R24" s="17">
        <f t="shared" si="11"/>
        <v>0</v>
      </c>
      <c r="S24" s="17">
        <f t="shared" si="11"/>
        <v>0</v>
      </c>
      <c r="T24" s="17">
        <f t="shared" si="9"/>
        <v>0</v>
      </c>
      <c r="U24" s="111">
        <f t="shared" si="5"/>
        <v>0</v>
      </c>
      <c r="V24" s="6"/>
    </row>
    <row r="25" spans="2:22" x14ac:dyDescent="0.25">
      <c r="B25" s="112" t="s">
        <v>204</v>
      </c>
      <c r="C25" s="83"/>
      <c r="D25" s="177"/>
      <c r="E25" s="124"/>
      <c r="F25" s="124"/>
      <c r="G25" s="17">
        <f t="shared" si="2"/>
        <v>0</v>
      </c>
      <c r="H25" s="167"/>
      <c r="I25" s="17"/>
      <c r="J25" s="17">
        <f t="shared" si="3"/>
        <v>0</v>
      </c>
      <c r="K25" s="84">
        <f t="shared" si="6"/>
        <v>0</v>
      </c>
      <c r="L25" s="167"/>
      <c r="M25" s="167"/>
      <c r="N25" s="17">
        <f t="shared" si="7"/>
        <v>0</v>
      </c>
      <c r="O25" s="17">
        <f t="shared" si="8"/>
        <v>0</v>
      </c>
      <c r="P25" s="167"/>
      <c r="Q25" s="167"/>
      <c r="R25" s="167"/>
      <c r="S25" s="167"/>
      <c r="T25" s="17">
        <f t="shared" si="9"/>
        <v>0</v>
      </c>
      <c r="U25" s="111">
        <f t="shared" si="5"/>
        <v>0</v>
      </c>
      <c r="V25" s="6"/>
    </row>
    <row r="26" spans="2:22" x14ac:dyDescent="0.25">
      <c r="B26" s="112" t="s">
        <v>205</v>
      </c>
      <c r="C26" s="83"/>
      <c r="D26" s="177"/>
      <c r="E26" s="124"/>
      <c r="F26" s="124"/>
      <c r="G26" s="17">
        <f t="shared" si="2"/>
        <v>0</v>
      </c>
      <c r="H26" s="167"/>
      <c r="I26" s="17"/>
      <c r="J26" s="17">
        <f t="shared" si="3"/>
        <v>0</v>
      </c>
      <c r="K26" s="84">
        <f t="shared" si="6"/>
        <v>0</v>
      </c>
      <c r="L26" s="167"/>
      <c r="M26" s="167"/>
      <c r="N26" s="17">
        <f t="shared" si="7"/>
        <v>0</v>
      </c>
      <c r="O26" s="17">
        <f t="shared" si="8"/>
        <v>0</v>
      </c>
      <c r="P26" s="167"/>
      <c r="Q26" s="167"/>
      <c r="R26" s="167"/>
      <c r="S26" s="167"/>
      <c r="T26" s="17">
        <f t="shared" si="9"/>
        <v>0</v>
      </c>
      <c r="U26" s="111">
        <f t="shared" si="5"/>
        <v>0</v>
      </c>
      <c r="V26" s="6"/>
    </row>
    <row r="27" spans="2:22" x14ac:dyDescent="0.25">
      <c r="B27" s="112" t="s">
        <v>206</v>
      </c>
      <c r="C27" s="83"/>
      <c r="D27" s="177"/>
      <c r="E27" s="124"/>
      <c r="F27" s="124"/>
      <c r="G27" s="17">
        <f t="shared" si="2"/>
        <v>0</v>
      </c>
      <c r="H27" s="167"/>
      <c r="I27" s="17"/>
      <c r="J27" s="17">
        <f t="shared" si="3"/>
        <v>0</v>
      </c>
      <c r="K27" s="84">
        <f t="shared" si="6"/>
        <v>0</v>
      </c>
      <c r="L27" s="167"/>
      <c r="M27" s="167"/>
      <c r="N27" s="17">
        <f t="shared" si="7"/>
        <v>0</v>
      </c>
      <c r="O27" s="17">
        <f t="shared" si="8"/>
        <v>0</v>
      </c>
      <c r="P27" s="167"/>
      <c r="Q27" s="167"/>
      <c r="R27" s="167"/>
      <c r="S27" s="167"/>
      <c r="T27" s="17">
        <f t="shared" si="9"/>
        <v>0</v>
      </c>
      <c r="U27" s="111">
        <f t="shared" si="5"/>
        <v>0</v>
      </c>
      <c r="V27" s="6"/>
    </row>
    <row r="28" spans="2:22" x14ac:dyDescent="0.25">
      <c r="B28" s="109" t="s">
        <v>56</v>
      </c>
      <c r="C28" s="94" t="s">
        <v>207</v>
      </c>
      <c r="D28" s="96" t="s">
        <v>155</v>
      </c>
      <c r="E28" s="97">
        <f>E29+E33+E37</f>
        <v>0</v>
      </c>
      <c r="F28" s="97">
        <f>F29+F33+F37</f>
        <v>0</v>
      </c>
      <c r="G28" s="97">
        <f>G29+G33+G37</f>
        <v>0</v>
      </c>
      <c r="H28" s="97">
        <f>H29+H33+H37</f>
        <v>0</v>
      </c>
      <c r="I28" s="97"/>
      <c r="J28" s="97">
        <f>J29+J33+J37</f>
        <v>0</v>
      </c>
      <c r="K28" s="97">
        <f>K29+K33+K37</f>
        <v>0</v>
      </c>
      <c r="L28" s="97">
        <f>L29+L33+L37</f>
        <v>0</v>
      </c>
      <c r="M28" s="97"/>
      <c r="N28" s="97">
        <f t="shared" ref="N28:U28" si="12">N29+N33+N37</f>
        <v>0</v>
      </c>
      <c r="O28" s="97">
        <f t="shared" si="12"/>
        <v>0</v>
      </c>
      <c r="P28" s="97">
        <f t="shared" si="12"/>
        <v>0</v>
      </c>
      <c r="Q28" s="97">
        <f t="shared" si="12"/>
        <v>0</v>
      </c>
      <c r="R28" s="97">
        <f t="shared" si="12"/>
        <v>0</v>
      </c>
      <c r="S28" s="97">
        <f t="shared" si="12"/>
        <v>0</v>
      </c>
      <c r="T28" s="97">
        <f t="shared" si="12"/>
        <v>0</v>
      </c>
      <c r="U28" s="113">
        <f t="shared" si="12"/>
        <v>0</v>
      </c>
      <c r="V28" s="6"/>
    </row>
    <row r="29" spans="2:22" ht="25.5" x14ac:dyDescent="0.25">
      <c r="B29" s="110" t="s">
        <v>58</v>
      </c>
      <c r="C29" s="14"/>
      <c r="D29" s="125" t="s">
        <v>267</v>
      </c>
      <c r="E29" s="16">
        <f>E30+E31+E32</f>
        <v>0</v>
      </c>
      <c r="F29" s="16">
        <f>F30+F31+F32</f>
        <v>0</v>
      </c>
      <c r="G29" s="17">
        <f t="shared" ref="G29:G45" si="13">E29-F29</f>
        <v>0</v>
      </c>
      <c r="H29" s="17">
        <f>H30+H31+H32</f>
        <v>0</v>
      </c>
      <c r="I29" s="17"/>
      <c r="J29" s="17">
        <f t="shared" ref="J29:J44" si="14">G29-H29</f>
        <v>0</v>
      </c>
      <c r="K29" s="17">
        <f>K30+K31+K32</f>
        <v>0</v>
      </c>
      <c r="L29" s="17">
        <f>L30+L31+L32</f>
        <v>0</v>
      </c>
      <c r="M29" s="17"/>
      <c r="N29" s="17">
        <f t="shared" ref="N29:S29" si="15">N30+N31+N32</f>
        <v>0</v>
      </c>
      <c r="O29" s="17">
        <f t="shared" si="15"/>
        <v>0</v>
      </c>
      <c r="P29" s="17">
        <f t="shared" si="15"/>
        <v>0</v>
      </c>
      <c r="Q29" s="17">
        <f t="shared" si="15"/>
        <v>0</v>
      </c>
      <c r="R29" s="17">
        <f t="shared" si="15"/>
        <v>0</v>
      </c>
      <c r="S29" s="17">
        <f t="shared" si="15"/>
        <v>0</v>
      </c>
      <c r="T29" s="17">
        <f>J29-K29-N29+P29-Q29-R29-S29</f>
        <v>0</v>
      </c>
      <c r="U29" s="111">
        <f t="shared" ref="U29:U45" si="16">(J29+T29)*50%</f>
        <v>0</v>
      </c>
      <c r="V29" s="6"/>
    </row>
    <row r="30" spans="2:22" x14ac:dyDescent="0.25">
      <c r="B30" s="112" t="s">
        <v>208</v>
      </c>
      <c r="C30" s="83"/>
      <c r="D30" s="177"/>
      <c r="E30" s="124"/>
      <c r="F30" s="124"/>
      <c r="G30" s="17">
        <f t="shared" si="13"/>
        <v>0</v>
      </c>
      <c r="H30" s="167"/>
      <c r="I30" s="17"/>
      <c r="J30" s="17">
        <f t="shared" si="14"/>
        <v>0</v>
      </c>
      <c r="K30" s="84">
        <f t="shared" ref="K30:K44" si="17">IF(G30=0,0,(1-H30/G30)*L30)</f>
        <v>0</v>
      </c>
      <c r="L30" s="167"/>
      <c r="M30" s="167"/>
      <c r="N30" s="17">
        <f>IF(M30=0,0,(P30-R30-S30)*50%/M30)</f>
        <v>0</v>
      </c>
      <c r="O30" s="17">
        <f>IF(M30=0,0,(P30-S30)*50%/M30)</f>
        <v>0</v>
      </c>
      <c r="P30" s="167"/>
      <c r="Q30" s="167"/>
      <c r="R30" s="167"/>
      <c r="S30" s="167"/>
      <c r="T30" s="17">
        <f t="shared" ref="T30:T44" si="18">J30-K30-N30+P30-Q30-R30-S30</f>
        <v>0</v>
      </c>
      <c r="U30" s="111">
        <f t="shared" si="16"/>
        <v>0</v>
      </c>
      <c r="V30" s="6"/>
    </row>
    <row r="31" spans="2:22" x14ac:dyDescent="0.25">
      <c r="B31" s="112" t="s">
        <v>209</v>
      </c>
      <c r="C31" s="83"/>
      <c r="D31" s="177"/>
      <c r="E31" s="124"/>
      <c r="F31" s="124"/>
      <c r="G31" s="17">
        <f t="shared" si="13"/>
        <v>0</v>
      </c>
      <c r="H31" s="167"/>
      <c r="I31" s="17"/>
      <c r="J31" s="17">
        <f t="shared" si="14"/>
        <v>0</v>
      </c>
      <c r="K31" s="84">
        <f t="shared" si="17"/>
        <v>0</v>
      </c>
      <c r="L31" s="167"/>
      <c r="M31" s="167"/>
      <c r="N31" s="17">
        <f>IF(M31=0,0,(P31-R31-S31)*50%/M31)</f>
        <v>0</v>
      </c>
      <c r="O31" s="17">
        <f>IF(M31=0,0,(P31-S31)*50%/M31)</f>
        <v>0</v>
      </c>
      <c r="P31" s="167"/>
      <c r="Q31" s="167"/>
      <c r="R31" s="167"/>
      <c r="S31" s="167"/>
      <c r="T31" s="17">
        <f t="shared" si="18"/>
        <v>0</v>
      </c>
      <c r="U31" s="111">
        <f t="shared" si="16"/>
        <v>0</v>
      </c>
      <c r="V31" s="6"/>
    </row>
    <row r="32" spans="2:22" x14ac:dyDescent="0.25">
      <c r="B32" s="112" t="s">
        <v>210</v>
      </c>
      <c r="C32" s="83"/>
      <c r="D32" s="177"/>
      <c r="E32" s="124"/>
      <c r="F32" s="124"/>
      <c r="G32" s="17">
        <f t="shared" si="13"/>
        <v>0</v>
      </c>
      <c r="H32" s="167"/>
      <c r="I32" s="17"/>
      <c r="J32" s="17">
        <f t="shared" si="14"/>
        <v>0</v>
      </c>
      <c r="K32" s="84">
        <f t="shared" si="17"/>
        <v>0</v>
      </c>
      <c r="L32" s="167"/>
      <c r="M32" s="167"/>
      <c r="N32" s="17">
        <f>IF(M32=0,0,(P32-R32-S32)*50%/M32)</f>
        <v>0</v>
      </c>
      <c r="O32" s="17">
        <f>IF(M32=0,0,(P32-S32)*50%/M32)</f>
        <v>0</v>
      </c>
      <c r="P32" s="167"/>
      <c r="Q32" s="167"/>
      <c r="R32" s="167"/>
      <c r="S32" s="167"/>
      <c r="T32" s="17">
        <f t="shared" si="18"/>
        <v>0</v>
      </c>
      <c r="U32" s="111">
        <f t="shared" si="16"/>
        <v>0</v>
      </c>
      <c r="V32" s="6"/>
    </row>
    <row r="33" spans="2:22" x14ac:dyDescent="0.25">
      <c r="B33" s="110" t="s">
        <v>60</v>
      </c>
      <c r="C33" s="14"/>
      <c r="D33" s="15" t="s">
        <v>156</v>
      </c>
      <c r="E33" s="16">
        <f>E34+E35+E36</f>
        <v>0</v>
      </c>
      <c r="F33" s="16">
        <f>F34+F35+F36</f>
        <v>0</v>
      </c>
      <c r="G33" s="17">
        <f t="shared" si="13"/>
        <v>0</v>
      </c>
      <c r="H33" s="17">
        <f>H34+H35+H36</f>
        <v>0</v>
      </c>
      <c r="I33" s="17"/>
      <c r="J33" s="17">
        <f t="shared" si="14"/>
        <v>0</v>
      </c>
      <c r="K33" s="17">
        <f>K34+K35+K36</f>
        <v>0</v>
      </c>
      <c r="L33" s="17">
        <f>L34+L35+L36</f>
        <v>0</v>
      </c>
      <c r="M33" s="17"/>
      <c r="N33" s="17">
        <f t="shared" ref="N33:S33" si="19">N34+N35+N36</f>
        <v>0</v>
      </c>
      <c r="O33" s="17">
        <f t="shared" si="19"/>
        <v>0</v>
      </c>
      <c r="P33" s="17">
        <f t="shared" si="19"/>
        <v>0</v>
      </c>
      <c r="Q33" s="17">
        <f t="shared" si="19"/>
        <v>0</v>
      </c>
      <c r="R33" s="17">
        <f t="shared" si="19"/>
        <v>0</v>
      </c>
      <c r="S33" s="17">
        <f t="shared" si="19"/>
        <v>0</v>
      </c>
      <c r="T33" s="17">
        <f t="shared" si="18"/>
        <v>0</v>
      </c>
      <c r="U33" s="111">
        <f t="shared" si="16"/>
        <v>0</v>
      </c>
      <c r="V33" s="6"/>
    </row>
    <row r="34" spans="2:22" x14ac:dyDescent="0.25">
      <c r="B34" s="112" t="s">
        <v>62</v>
      </c>
      <c r="C34" s="83"/>
      <c r="D34" s="177"/>
      <c r="E34" s="124"/>
      <c r="F34" s="124"/>
      <c r="G34" s="17">
        <f t="shared" si="13"/>
        <v>0</v>
      </c>
      <c r="H34" s="167"/>
      <c r="I34" s="17"/>
      <c r="J34" s="17">
        <f t="shared" si="14"/>
        <v>0</v>
      </c>
      <c r="K34" s="84">
        <f t="shared" si="17"/>
        <v>0</v>
      </c>
      <c r="L34" s="167"/>
      <c r="M34" s="167"/>
      <c r="N34" s="17">
        <f>IF(M34=0,0,(P34-R34-S34)*50%/M34)</f>
        <v>0</v>
      </c>
      <c r="O34" s="17">
        <f>IF(M34=0,0,(P34-S34)*50%/M34)</f>
        <v>0</v>
      </c>
      <c r="P34" s="167"/>
      <c r="Q34" s="167"/>
      <c r="R34" s="167"/>
      <c r="S34" s="167"/>
      <c r="T34" s="17">
        <f t="shared" si="18"/>
        <v>0</v>
      </c>
      <c r="U34" s="111">
        <f t="shared" si="16"/>
        <v>0</v>
      </c>
      <c r="V34" s="6"/>
    </row>
    <row r="35" spans="2:22" x14ac:dyDescent="0.25">
      <c r="B35" s="112" t="s">
        <v>64</v>
      </c>
      <c r="C35" s="83"/>
      <c r="D35" s="177"/>
      <c r="E35" s="124"/>
      <c r="F35" s="124"/>
      <c r="G35" s="17">
        <f t="shared" si="13"/>
        <v>0</v>
      </c>
      <c r="H35" s="167"/>
      <c r="I35" s="17"/>
      <c r="J35" s="17">
        <f t="shared" si="14"/>
        <v>0</v>
      </c>
      <c r="K35" s="84">
        <f t="shared" si="17"/>
        <v>0</v>
      </c>
      <c r="L35" s="167"/>
      <c r="M35" s="167"/>
      <c r="N35" s="17">
        <f>IF(M35=0,0,(P35-R35-S35)*50%/M35)</f>
        <v>0</v>
      </c>
      <c r="O35" s="17">
        <f>IF(M35=0,0,(P35-S35)*50%/M35)</f>
        <v>0</v>
      </c>
      <c r="P35" s="167"/>
      <c r="Q35" s="167"/>
      <c r="R35" s="167"/>
      <c r="S35" s="167"/>
      <c r="T35" s="17">
        <f t="shared" si="18"/>
        <v>0</v>
      </c>
      <c r="U35" s="111">
        <f t="shared" si="16"/>
        <v>0</v>
      </c>
      <c r="V35" s="6"/>
    </row>
    <row r="36" spans="2:22" x14ac:dyDescent="0.25">
      <c r="B36" s="112" t="s">
        <v>211</v>
      </c>
      <c r="C36" s="83"/>
      <c r="D36" s="177"/>
      <c r="E36" s="124"/>
      <c r="F36" s="124"/>
      <c r="G36" s="17">
        <f t="shared" si="13"/>
        <v>0</v>
      </c>
      <c r="H36" s="167"/>
      <c r="I36" s="17"/>
      <c r="J36" s="17">
        <f t="shared" si="14"/>
        <v>0</v>
      </c>
      <c r="K36" s="84">
        <f t="shared" si="17"/>
        <v>0</v>
      </c>
      <c r="L36" s="167"/>
      <c r="M36" s="167"/>
      <c r="N36" s="17">
        <f>IF(M36=0,0,(P36-R36-S36)*50%/M36)</f>
        <v>0</v>
      </c>
      <c r="O36" s="17">
        <f>IF(M36=0,0,(P36-S36)*50%/M36)</f>
        <v>0</v>
      </c>
      <c r="P36" s="167"/>
      <c r="Q36" s="167"/>
      <c r="R36" s="167"/>
      <c r="S36" s="167"/>
      <c r="T36" s="17">
        <f t="shared" si="18"/>
        <v>0</v>
      </c>
      <c r="U36" s="111">
        <f t="shared" si="16"/>
        <v>0</v>
      </c>
      <c r="V36" s="6"/>
    </row>
    <row r="37" spans="2:22" x14ac:dyDescent="0.25">
      <c r="B37" s="110" t="s">
        <v>66</v>
      </c>
      <c r="C37" s="14"/>
      <c r="D37" s="15" t="s">
        <v>157</v>
      </c>
      <c r="E37" s="16">
        <f>E38+E39+E40</f>
        <v>0</v>
      </c>
      <c r="F37" s="16">
        <f>F38+F39+F40</f>
        <v>0</v>
      </c>
      <c r="G37" s="17">
        <f t="shared" si="13"/>
        <v>0</v>
      </c>
      <c r="H37" s="17">
        <f>H38+H39+H40</f>
        <v>0</v>
      </c>
      <c r="I37" s="17"/>
      <c r="J37" s="17">
        <f t="shared" si="14"/>
        <v>0</v>
      </c>
      <c r="K37" s="17">
        <f>K38+K39+K40</f>
        <v>0</v>
      </c>
      <c r="L37" s="17">
        <f>L38+L39+L40</f>
        <v>0</v>
      </c>
      <c r="M37" s="17"/>
      <c r="N37" s="17">
        <f t="shared" ref="N37:S37" si="20">N38+N39+N40</f>
        <v>0</v>
      </c>
      <c r="O37" s="17">
        <f t="shared" si="20"/>
        <v>0</v>
      </c>
      <c r="P37" s="1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18"/>
        <v>0</v>
      </c>
      <c r="U37" s="111">
        <f t="shared" si="16"/>
        <v>0</v>
      </c>
      <c r="V37" s="6"/>
    </row>
    <row r="38" spans="2:22" x14ac:dyDescent="0.25">
      <c r="B38" s="112" t="s">
        <v>212</v>
      </c>
      <c r="C38" s="83"/>
      <c r="D38" s="177"/>
      <c r="E38" s="124"/>
      <c r="F38" s="124"/>
      <c r="G38" s="17">
        <f t="shared" si="13"/>
        <v>0</v>
      </c>
      <c r="H38" s="167"/>
      <c r="I38" s="17"/>
      <c r="J38" s="17">
        <f t="shared" si="14"/>
        <v>0</v>
      </c>
      <c r="K38" s="84">
        <f t="shared" si="17"/>
        <v>0</v>
      </c>
      <c r="L38" s="167"/>
      <c r="M38" s="167"/>
      <c r="N38" s="17">
        <f>IF(M38=0,0,(P38-R38-S38)*50%/M38)</f>
        <v>0</v>
      </c>
      <c r="O38" s="17">
        <f>IF(M38=0,0,(P38-S38)*50%/M38)</f>
        <v>0</v>
      </c>
      <c r="P38" s="167"/>
      <c r="Q38" s="167"/>
      <c r="R38" s="167"/>
      <c r="S38" s="167"/>
      <c r="T38" s="17">
        <f t="shared" si="18"/>
        <v>0</v>
      </c>
      <c r="U38" s="111">
        <f t="shared" si="16"/>
        <v>0</v>
      </c>
      <c r="V38" s="6"/>
    </row>
    <row r="39" spans="2:22" x14ac:dyDescent="0.25">
      <c r="B39" s="112" t="s">
        <v>213</v>
      </c>
      <c r="C39" s="83"/>
      <c r="D39" s="177"/>
      <c r="E39" s="124"/>
      <c r="F39" s="124"/>
      <c r="G39" s="17">
        <f t="shared" si="13"/>
        <v>0</v>
      </c>
      <c r="H39" s="167"/>
      <c r="I39" s="17"/>
      <c r="J39" s="17">
        <f t="shared" si="14"/>
        <v>0</v>
      </c>
      <c r="K39" s="84">
        <f t="shared" si="17"/>
        <v>0</v>
      </c>
      <c r="L39" s="167"/>
      <c r="M39" s="167"/>
      <c r="N39" s="17">
        <f>IF(M39=0,0,(P39-R39-S39)*50%/M39)</f>
        <v>0</v>
      </c>
      <c r="O39" s="17">
        <f>IF(M39=0,0,(P39-S39)*50%/M39)</f>
        <v>0</v>
      </c>
      <c r="P39" s="167"/>
      <c r="Q39" s="167"/>
      <c r="R39" s="167"/>
      <c r="S39" s="167"/>
      <c r="T39" s="17">
        <f t="shared" si="18"/>
        <v>0</v>
      </c>
      <c r="U39" s="111">
        <f t="shared" si="16"/>
        <v>0</v>
      </c>
      <c r="V39" s="6"/>
    </row>
    <row r="40" spans="2:22" x14ac:dyDescent="0.25">
      <c r="B40" s="112" t="s">
        <v>214</v>
      </c>
      <c r="C40" s="83"/>
      <c r="D40" s="177"/>
      <c r="E40" s="124"/>
      <c r="F40" s="124"/>
      <c r="G40" s="17">
        <f t="shared" si="13"/>
        <v>0</v>
      </c>
      <c r="H40" s="167"/>
      <c r="I40" s="17"/>
      <c r="J40" s="17">
        <f t="shared" si="14"/>
        <v>0</v>
      </c>
      <c r="K40" s="84">
        <f t="shared" si="17"/>
        <v>0</v>
      </c>
      <c r="L40" s="167"/>
      <c r="M40" s="167"/>
      <c r="N40" s="17">
        <f>IF(M40=0,0,(P40-R40-S40)*50%/M40)</f>
        <v>0</v>
      </c>
      <c r="O40" s="17">
        <f>IF(M40=0,0,(P40-S40)*50%/M40)</f>
        <v>0</v>
      </c>
      <c r="P40" s="167"/>
      <c r="Q40" s="167"/>
      <c r="R40" s="167"/>
      <c r="S40" s="167"/>
      <c r="T40" s="17">
        <f t="shared" si="18"/>
        <v>0</v>
      </c>
      <c r="U40" s="111">
        <f t="shared" si="16"/>
        <v>0</v>
      </c>
      <c r="V40" s="6"/>
    </row>
    <row r="41" spans="2:22" ht="25.5" x14ac:dyDescent="0.25">
      <c r="B41" s="109" t="s">
        <v>84</v>
      </c>
      <c r="C41" s="94" t="s">
        <v>215</v>
      </c>
      <c r="D41" s="95" t="s">
        <v>216</v>
      </c>
      <c r="E41" s="32">
        <f>E42+E43+E44</f>
        <v>0</v>
      </c>
      <c r="F41" s="32">
        <f>F42+F43+F44</f>
        <v>0</v>
      </c>
      <c r="G41" s="97">
        <f t="shared" si="13"/>
        <v>0</v>
      </c>
      <c r="H41" s="97">
        <f>H42+H43+H44</f>
        <v>0</v>
      </c>
      <c r="I41" s="97"/>
      <c r="J41" s="97">
        <f t="shared" si="14"/>
        <v>0</v>
      </c>
      <c r="K41" s="97">
        <f>K42+K43+K44</f>
        <v>0</v>
      </c>
      <c r="L41" s="97">
        <f>L42+L43+L44</f>
        <v>0</v>
      </c>
      <c r="M41" s="97"/>
      <c r="N41" s="97">
        <f t="shared" ref="N41:S41" si="21">N42+N43+N44</f>
        <v>0</v>
      </c>
      <c r="O41" s="97">
        <f t="shared" si="21"/>
        <v>0</v>
      </c>
      <c r="P41" s="97">
        <f t="shared" si="21"/>
        <v>0</v>
      </c>
      <c r="Q41" s="97">
        <f t="shared" si="21"/>
        <v>0</v>
      </c>
      <c r="R41" s="97">
        <f t="shared" si="21"/>
        <v>0</v>
      </c>
      <c r="S41" s="97">
        <f t="shared" si="21"/>
        <v>0</v>
      </c>
      <c r="T41" s="97">
        <f t="shared" si="18"/>
        <v>0</v>
      </c>
      <c r="U41" s="113">
        <f t="shared" si="16"/>
        <v>0</v>
      </c>
      <c r="V41" s="6"/>
    </row>
    <row r="42" spans="2:22" x14ac:dyDescent="0.25">
      <c r="B42" s="112" t="s">
        <v>86</v>
      </c>
      <c r="C42" s="83"/>
      <c r="D42" s="177"/>
      <c r="E42" s="124"/>
      <c r="F42" s="124"/>
      <c r="G42" s="17">
        <f t="shared" si="13"/>
        <v>0</v>
      </c>
      <c r="H42" s="167"/>
      <c r="I42" s="17"/>
      <c r="J42" s="17">
        <f t="shared" si="14"/>
        <v>0</v>
      </c>
      <c r="K42" s="84">
        <f t="shared" si="17"/>
        <v>0</v>
      </c>
      <c r="L42" s="167"/>
      <c r="M42" s="167"/>
      <c r="N42" s="17">
        <f>IF(M42=0,0,(P42-R42-S42)*50%/M42)</f>
        <v>0</v>
      </c>
      <c r="O42" s="17">
        <f>IF(M42=0,0,(P42-S42)*50%/M42)</f>
        <v>0</v>
      </c>
      <c r="P42" s="167"/>
      <c r="Q42" s="167"/>
      <c r="R42" s="167"/>
      <c r="S42" s="167"/>
      <c r="T42" s="17">
        <f t="shared" si="18"/>
        <v>0</v>
      </c>
      <c r="U42" s="111">
        <f t="shared" si="16"/>
        <v>0</v>
      </c>
      <c r="V42" s="6"/>
    </row>
    <row r="43" spans="2:22" x14ac:dyDescent="0.25">
      <c r="B43" s="112" t="s">
        <v>98</v>
      </c>
      <c r="C43" s="83"/>
      <c r="D43" s="177"/>
      <c r="E43" s="124"/>
      <c r="F43" s="124"/>
      <c r="G43" s="17">
        <f t="shared" si="13"/>
        <v>0</v>
      </c>
      <c r="H43" s="167"/>
      <c r="I43" s="17"/>
      <c r="J43" s="17">
        <f t="shared" si="14"/>
        <v>0</v>
      </c>
      <c r="K43" s="84">
        <f t="shared" si="17"/>
        <v>0</v>
      </c>
      <c r="L43" s="167"/>
      <c r="M43" s="167"/>
      <c r="N43" s="17">
        <f>IF(M43=0,0,(P43-R43-S43)*50%/M43)</f>
        <v>0</v>
      </c>
      <c r="O43" s="17">
        <f>IF(M43=0,0,(P43-S43)*50%/M43)</f>
        <v>0</v>
      </c>
      <c r="P43" s="167"/>
      <c r="Q43" s="167"/>
      <c r="R43" s="167"/>
      <c r="S43" s="167"/>
      <c r="T43" s="17">
        <f t="shared" si="18"/>
        <v>0</v>
      </c>
      <c r="U43" s="111">
        <f t="shared" si="16"/>
        <v>0</v>
      </c>
      <c r="V43" s="6"/>
    </row>
    <row r="44" spans="2:22" x14ac:dyDescent="0.25">
      <c r="B44" s="112" t="s">
        <v>100</v>
      </c>
      <c r="C44" s="83"/>
      <c r="D44" s="177"/>
      <c r="E44" s="124"/>
      <c r="F44" s="124"/>
      <c r="G44" s="17">
        <f t="shared" si="13"/>
        <v>0</v>
      </c>
      <c r="H44" s="167"/>
      <c r="I44" s="17"/>
      <c r="J44" s="17">
        <f t="shared" si="14"/>
        <v>0</v>
      </c>
      <c r="K44" s="84">
        <f t="shared" si="17"/>
        <v>0</v>
      </c>
      <c r="L44" s="167"/>
      <c r="M44" s="167"/>
      <c r="N44" s="17">
        <f>IF(M44=0,0,(P44-R44-S44)*50%/M44)</f>
        <v>0</v>
      </c>
      <c r="O44" s="17">
        <f>IF(M44=0,0,(P44-S44)*50%/M44)</f>
        <v>0</v>
      </c>
      <c r="P44" s="167"/>
      <c r="Q44" s="167"/>
      <c r="R44" s="167"/>
      <c r="S44" s="167"/>
      <c r="T44" s="17">
        <f t="shared" si="18"/>
        <v>0</v>
      </c>
      <c r="U44" s="111">
        <f t="shared" si="16"/>
        <v>0</v>
      </c>
      <c r="V44" s="6"/>
    </row>
    <row r="45" spans="2:22" ht="25.5" x14ac:dyDescent="0.25">
      <c r="B45" s="109" t="s">
        <v>126</v>
      </c>
      <c r="C45" s="98" t="s">
        <v>217</v>
      </c>
      <c r="D45" s="95" t="s">
        <v>218</v>
      </c>
      <c r="E45" s="124"/>
      <c r="F45" s="124"/>
      <c r="G45" s="97">
        <f t="shared" si="13"/>
        <v>0</v>
      </c>
      <c r="H45" s="167"/>
      <c r="I45" s="167"/>
      <c r="J45" s="97">
        <f>G45-H45-I45</f>
        <v>0</v>
      </c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113">
        <f t="shared" si="16"/>
        <v>0</v>
      </c>
      <c r="V45" s="6"/>
    </row>
    <row r="46" spans="2:22" ht="24" customHeight="1" x14ac:dyDescent="0.25">
      <c r="B46" s="114" t="s">
        <v>219</v>
      </c>
      <c r="C46" s="91"/>
      <c r="D46" s="92" t="s">
        <v>220</v>
      </c>
      <c r="E46" s="93">
        <f>E11+E15+E28+E41+E45</f>
        <v>0</v>
      </c>
      <c r="F46" s="93">
        <f>F11+F15+F28+F41+F45</f>
        <v>0</v>
      </c>
      <c r="G46" s="93">
        <f>G11+G15+G28+G41+G45</f>
        <v>0</v>
      </c>
      <c r="H46" s="93">
        <f>H11+H15+H28+H41+H45</f>
        <v>0</v>
      </c>
      <c r="I46" s="93">
        <f>I45</f>
        <v>0</v>
      </c>
      <c r="J46" s="93">
        <f>J11+J15+J28+J41+J45</f>
        <v>0</v>
      </c>
      <c r="K46" s="93">
        <f>K15+K28+K41</f>
        <v>0</v>
      </c>
      <c r="L46" s="93">
        <f>L15+L28+L41</f>
        <v>0</v>
      </c>
      <c r="M46" s="93"/>
      <c r="N46" s="93">
        <f>N15+N28+N41</f>
        <v>0</v>
      </c>
      <c r="O46" s="93">
        <f>O15+O28+O41</f>
        <v>0</v>
      </c>
      <c r="P46" s="93">
        <f>P11+P15+P28+P41</f>
        <v>0</v>
      </c>
      <c r="Q46" s="93">
        <f>Q11+Q15+Q28+Q41</f>
        <v>0</v>
      </c>
      <c r="R46" s="93">
        <f>R11+R15+R28+R41</f>
        <v>0</v>
      </c>
      <c r="S46" s="93">
        <f>S11+S15+S28+S41</f>
        <v>0</v>
      </c>
      <c r="T46" s="93">
        <f>T11+T15+T28+T41+T45</f>
        <v>0</v>
      </c>
      <c r="U46" s="115">
        <f>U11+U15+U28+U41+U45</f>
        <v>0</v>
      </c>
      <c r="V46" s="6"/>
    </row>
    <row r="47" spans="2:22" x14ac:dyDescent="0.25">
      <c r="B47" s="116"/>
      <c r="C47" s="80"/>
      <c r="D47" s="81" t="s">
        <v>160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11"/>
      <c r="V47" s="6"/>
    </row>
    <row r="48" spans="2:22" x14ac:dyDescent="0.25">
      <c r="B48" s="110" t="s">
        <v>128</v>
      </c>
      <c r="C48" s="14" t="s">
        <v>221</v>
      </c>
      <c r="D48" s="85" t="s">
        <v>222</v>
      </c>
      <c r="E48" s="167"/>
      <c r="F48" s="167"/>
      <c r="G48" s="17">
        <f>E48-F48</f>
        <v>0</v>
      </c>
      <c r="H48" s="167"/>
      <c r="I48" s="17"/>
      <c r="J48" s="17">
        <f>G48-H48</f>
        <v>0</v>
      </c>
      <c r="K48" s="84">
        <f>IF(G48=0,0,(1-H48/G48)*L48)</f>
        <v>0</v>
      </c>
      <c r="L48" s="167"/>
      <c r="M48" s="167"/>
      <c r="N48" s="17">
        <f>IF(M48=0,0,(P48-R48-S48)*50%/M48)</f>
        <v>0</v>
      </c>
      <c r="O48" s="17">
        <f>IF(M48=0,0,(P48-S48)*50%/M48)</f>
        <v>0</v>
      </c>
      <c r="P48" s="167"/>
      <c r="Q48" s="167"/>
      <c r="R48" s="167"/>
      <c r="S48" s="167"/>
      <c r="T48" s="17">
        <f>J48-K48-N48+P48-Q48-R48-S48</f>
        <v>0</v>
      </c>
      <c r="U48" s="111">
        <f>(J48+T48)*50%</f>
        <v>0</v>
      </c>
      <c r="V48" s="6"/>
    </row>
    <row r="49" spans="2:22" x14ac:dyDescent="0.25">
      <c r="B49" s="110" t="s">
        <v>223</v>
      </c>
      <c r="C49" s="14" t="s">
        <v>224</v>
      </c>
      <c r="D49" s="81" t="s">
        <v>225</v>
      </c>
      <c r="E49" s="124"/>
      <c r="F49" s="167"/>
      <c r="G49" s="17">
        <f>E49-F49</f>
        <v>0</v>
      </c>
      <c r="H49" s="167"/>
      <c r="I49" s="17"/>
      <c r="J49" s="17">
        <f>G49-H49</f>
        <v>0</v>
      </c>
      <c r="K49" s="84">
        <f>IF(G49=0,0,(1-H49/G49)*L49)</f>
        <v>0</v>
      </c>
      <c r="L49" s="167"/>
      <c r="M49" s="167"/>
      <c r="N49" s="17">
        <f>IF(M49=0,0,(P49-R49-S49)*50%/M49)</f>
        <v>0</v>
      </c>
      <c r="O49" s="17">
        <f>IF(M49=0,0,(P49-S49)*50%/M49)</f>
        <v>0</v>
      </c>
      <c r="P49" s="167"/>
      <c r="Q49" s="167"/>
      <c r="R49" s="167"/>
      <c r="S49" s="167"/>
      <c r="T49" s="17">
        <f>J49-K49-N49+P49-Q49-R49-S49</f>
        <v>0</v>
      </c>
      <c r="U49" s="111">
        <f>(J49+T49)*50%</f>
        <v>0</v>
      </c>
      <c r="V49" s="6"/>
    </row>
    <row r="50" spans="2:22" x14ac:dyDescent="0.25">
      <c r="B50" s="110" t="s">
        <v>226</v>
      </c>
      <c r="C50" s="14" t="s">
        <v>227</v>
      </c>
      <c r="D50" s="81" t="s">
        <v>228</v>
      </c>
      <c r="E50" s="124"/>
      <c r="F50" s="167"/>
      <c r="G50" s="17">
        <f>E50-F50</f>
        <v>0</v>
      </c>
      <c r="H50" s="167"/>
      <c r="I50" s="17"/>
      <c r="J50" s="17">
        <f>G50-H50</f>
        <v>0</v>
      </c>
      <c r="K50" s="84">
        <f>IF(G50=0,0,(1-H50/G50)*L50)</f>
        <v>0</v>
      </c>
      <c r="L50" s="167"/>
      <c r="M50" s="167"/>
      <c r="N50" s="17">
        <f>IF(M50=0,0,(P50-R50-S50)*50%/M50)</f>
        <v>0</v>
      </c>
      <c r="O50" s="17">
        <f>IF(M50=0,0,(P50-S50)*50%/M50)</f>
        <v>0</v>
      </c>
      <c r="P50" s="167"/>
      <c r="Q50" s="167"/>
      <c r="R50" s="167"/>
      <c r="S50" s="167"/>
      <c r="T50" s="17">
        <f>J50-K50-N50+P50-Q50-R50-S50</f>
        <v>0</v>
      </c>
      <c r="U50" s="111">
        <f>(J50+T50)*50%</f>
        <v>0</v>
      </c>
      <c r="V50" s="6"/>
    </row>
    <row r="51" spans="2:22" x14ac:dyDescent="0.25">
      <c r="B51" s="110" t="s">
        <v>229</v>
      </c>
      <c r="C51" s="14" t="s">
        <v>230</v>
      </c>
      <c r="D51" s="81" t="s">
        <v>231</v>
      </c>
      <c r="E51" s="167"/>
      <c r="F51" s="167"/>
      <c r="G51" s="17">
        <f>E51-F51</f>
        <v>0</v>
      </c>
      <c r="H51" s="167"/>
      <c r="I51" s="17"/>
      <c r="J51" s="17">
        <f>G51-H51</f>
        <v>0</v>
      </c>
      <c r="K51" s="84">
        <f>IF(G51=0,0,(1-H51/G51)*L51)</f>
        <v>0</v>
      </c>
      <c r="L51" s="167"/>
      <c r="M51" s="167"/>
      <c r="N51" s="17">
        <f>IF(M51=0,0,(P51-R51-S51)*50%/M51)</f>
        <v>0</v>
      </c>
      <c r="O51" s="17">
        <f>IF(M51=0,0,(P51-S51)*50%/M51)</f>
        <v>0</v>
      </c>
      <c r="P51" s="167"/>
      <c r="Q51" s="167"/>
      <c r="R51" s="167"/>
      <c r="S51" s="167"/>
      <c r="T51" s="17">
        <f>J51-K51-N51+P51-Q51-R51-S51</f>
        <v>0</v>
      </c>
      <c r="U51" s="111">
        <f>(J51+T51)*50%</f>
        <v>0</v>
      </c>
      <c r="V51" s="6"/>
    </row>
    <row r="52" spans="2:22" ht="25.5" x14ac:dyDescent="0.25">
      <c r="B52" s="110" t="s">
        <v>232</v>
      </c>
      <c r="C52" s="14" t="s">
        <v>233</v>
      </c>
      <c r="D52" s="15" t="s">
        <v>234</v>
      </c>
      <c r="E52" s="124"/>
      <c r="F52" s="124"/>
      <c r="G52" s="17">
        <f>E52-F52</f>
        <v>0</v>
      </c>
      <c r="H52" s="167"/>
      <c r="I52" s="167"/>
      <c r="J52" s="17">
        <f>G52-H52-I52</f>
        <v>0</v>
      </c>
      <c r="K52" s="17"/>
      <c r="L52" s="17"/>
      <c r="M52" s="82"/>
      <c r="N52" s="17"/>
      <c r="O52" s="17"/>
      <c r="P52" s="17"/>
      <c r="Q52" s="82"/>
      <c r="R52" s="17"/>
      <c r="S52" s="17"/>
      <c r="T52" s="17"/>
      <c r="U52" s="111">
        <f>(J52+T52)*50%</f>
        <v>0</v>
      </c>
      <c r="V52" s="6"/>
    </row>
    <row r="53" spans="2:22" ht="15.75" thickBot="1" x14ac:dyDescent="0.3">
      <c r="B53" s="117" t="s">
        <v>235</v>
      </c>
      <c r="C53" s="118"/>
      <c r="D53" s="119" t="s">
        <v>236</v>
      </c>
      <c r="E53" s="120">
        <f>E48+E49+E50+E51+E52</f>
        <v>0</v>
      </c>
      <c r="F53" s="120">
        <f>F48+F49+F50+F51+F52</f>
        <v>0</v>
      </c>
      <c r="G53" s="120">
        <f>G48+G49+G50+G51+G52</f>
        <v>0</v>
      </c>
      <c r="H53" s="120">
        <f>H48+H49+H50+H51+H52</f>
        <v>0</v>
      </c>
      <c r="I53" s="120">
        <f>I52</f>
        <v>0</v>
      </c>
      <c r="J53" s="120">
        <f>J48+J49+J50+J51+J52</f>
        <v>0</v>
      </c>
      <c r="K53" s="120">
        <f>K48+K49+K50+K51</f>
        <v>0</v>
      </c>
      <c r="L53" s="120">
        <f>L48+L49+L50+L51</f>
        <v>0</v>
      </c>
      <c r="M53" s="120"/>
      <c r="N53" s="120">
        <f t="shared" ref="N53:S53" si="22">N48+N49+N50+N51</f>
        <v>0</v>
      </c>
      <c r="O53" s="120">
        <f t="shared" si="22"/>
        <v>0</v>
      </c>
      <c r="P53" s="120">
        <f t="shared" si="22"/>
        <v>0</v>
      </c>
      <c r="Q53" s="120">
        <f t="shared" si="22"/>
        <v>0</v>
      </c>
      <c r="R53" s="120">
        <f t="shared" si="22"/>
        <v>0</v>
      </c>
      <c r="S53" s="120">
        <f t="shared" si="22"/>
        <v>0</v>
      </c>
      <c r="T53" s="120">
        <f>T48+T49+T50+T51+T52</f>
        <v>0</v>
      </c>
      <c r="U53" s="121">
        <f>U48+U49+U50+U51+U52</f>
        <v>0</v>
      </c>
      <c r="V53" s="6"/>
    </row>
    <row r="54" spans="2:22" ht="15.75" thickBot="1" x14ac:dyDescent="0.3">
      <c r="B54" s="99" t="s">
        <v>237</v>
      </c>
      <c r="C54" s="100"/>
      <c r="D54" s="101" t="s">
        <v>238</v>
      </c>
      <c r="E54" s="102">
        <f>E46+E53</f>
        <v>0</v>
      </c>
      <c r="F54" s="102">
        <f>F46+F53</f>
        <v>0</v>
      </c>
      <c r="G54" s="102">
        <f t="shared" ref="G54:L54" si="23">G46+G53</f>
        <v>0</v>
      </c>
      <c r="H54" s="102">
        <f t="shared" si="23"/>
        <v>0</v>
      </c>
      <c r="I54" s="102">
        <f t="shared" si="23"/>
        <v>0</v>
      </c>
      <c r="J54" s="102">
        <f t="shared" si="23"/>
        <v>0</v>
      </c>
      <c r="K54" s="102">
        <f t="shared" si="23"/>
        <v>0</v>
      </c>
      <c r="L54" s="102">
        <f t="shared" si="23"/>
        <v>0</v>
      </c>
      <c r="M54" s="102"/>
      <c r="N54" s="102">
        <f t="shared" ref="N54:U54" si="24">N46+N53</f>
        <v>0</v>
      </c>
      <c r="O54" s="102">
        <f t="shared" si="24"/>
        <v>0</v>
      </c>
      <c r="P54" s="102">
        <f t="shared" si="24"/>
        <v>0</v>
      </c>
      <c r="Q54" s="102">
        <f t="shared" si="24"/>
        <v>0</v>
      </c>
      <c r="R54" s="102">
        <f t="shared" si="24"/>
        <v>0</v>
      </c>
      <c r="S54" s="102">
        <f t="shared" si="24"/>
        <v>0</v>
      </c>
      <c r="T54" s="102">
        <f t="shared" si="24"/>
        <v>0</v>
      </c>
      <c r="U54" s="103">
        <f t="shared" si="24"/>
        <v>0</v>
      </c>
      <c r="V54" s="6"/>
    </row>
    <row r="55" spans="2:22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2:22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2:22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345"/>
      <c r="U57" s="6"/>
      <c r="V57" s="6"/>
    </row>
    <row r="58" spans="2:22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03"/>
      <c r="U58" s="6"/>
      <c r="V58" s="6"/>
    </row>
    <row r="59" spans="2:22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03"/>
      <c r="U59" s="6"/>
      <c r="V59" s="6"/>
    </row>
    <row r="60" spans="2:22" x14ac:dyDescent="0.25">
      <c r="T60" s="264"/>
    </row>
    <row r="61" spans="2:22" x14ac:dyDescent="0.25">
      <c r="T61" s="346"/>
    </row>
  </sheetData>
  <mergeCells count="20">
    <mergeCell ref="M3:M7"/>
    <mergeCell ref="H3:H7"/>
    <mergeCell ref="I3:I7"/>
    <mergeCell ref="J3:J7"/>
    <mergeCell ref="K3:K7"/>
    <mergeCell ref="L3:L7"/>
    <mergeCell ref="T3:T7"/>
    <mergeCell ref="U3:U7"/>
    <mergeCell ref="N3:N7"/>
    <mergeCell ref="O3:O7"/>
    <mergeCell ref="P3:P7"/>
    <mergeCell ref="Q3:Q7"/>
    <mergeCell ref="R3:R7"/>
    <mergeCell ref="S3:S7"/>
    <mergeCell ref="G3:G7"/>
    <mergeCell ref="B3:B8"/>
    <mergeCell ref="C3:C8"/>
    <mergeCell ref="D3:D8"/>
    <mergeCell ref="E3:E8"/>
    <mergeCell ref="F3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F8" sqref="F8"/>
    </sheetView>
  </sheetViews>
  <sheetFormatPr defaultRowHeight="15" x14ac:dyDescent="0.25"/>
  <cols>
    <col min="4" max="4" width="45.7109375" customWidth="1"/>
    <col min="5" max="5" width="18.42578125" customWidth="1"/>
    <col min="6" max="6" width="17.42578125" customWidth="1"/>
  </cols>
  <sheetData>
    <row r="1" spans="1:7" x14ac:dyDescent="0.25">
      <c r="A1" s="126"/>
      <c r="B1" s="126"/>
      <c r="C1" s="126"/>
      <c r="D1" s="127"/>
      <c r="E1" s="127"/>
      <c r="F1" s="127"/>
      <c r="G1" s="127"/>
    </row>
    <row r="2" spans="1:7" ht="15.75" thickBot="1" x14ac:dyDescent="0.3">
      <c r="A2" s="126"/>
      <c r="B2" s="128" t="s">
        <v>412</v>
      </c>
      <c r="C2" s="128"/>
      <c r="D2" s="128"/>
      <c r="E2" s="129" t="s">
        <v>268</v>
      </c>
      <c r="F2" s="128"/>
      <c r="G2" s="128"/>
    </row>
    <row r="3" spans="1:7" x14ac:dyDescent="0.25">
      <c r="A3" s="126"/>
      <c r="B3" s="394" t="s">
        <v>0</v>
      </c>
      <c r="C3" s="400" t="s">
        <v>2</v>
      </c>
      <c r="D3" s="400"/>
      <c r="E3" s="390"/>
      <c r="F3" s="130"/>
      <c r="G3" s="402"/>
    </row>
    <row r="4" spans="1:7" ht="15.75" thickBot="1" x14ac:dyDescent="0.3">
      <c r="A4" s="126"/>
      <c r="B4" s="395"/>
      <c r="C4" s="401"/>
      <c r="D4" s="401"/>
      <c r="E4" s="391"/>
      <c r="F4" s="130"/>
      <c r="G4" s="402"/>
    </row>
    <row r="5" spans="1:7" x14ac:dyDescent="0.25">
      <c r="A5" s="126"/>
      <c r="B5" s="148" t="s">
        <v>3</v>
      </c>
      <c r="C5" s="386" t="s">
        <v>401</v>
      </c>
      <c r="D5" s="386"/>
      <c r="E5" s="175"/>
      <c r="F5" s="132"/>
      <c r="G5" s="133"/>
    </row>
    <row r="6" spans="1:7" x14ac:dyDescent="0.25">
      <c r="A6" s="126"/>
      <c r="B6" s="131" t="s">
        <v>26</v>
      </c>
      <c r="C6" s="387" t="s">
        <v>269</v>
      </c>
      <c r="D6" s="387"/>
      <c r="E6" s="176"/>
      <c r="F6" s="132"/>
      <c r="G6" s="133"/>
    </row>
    <row r="7" spans="1:7" x14ac:dyDescent="0.25">
      <c r="A7" s="126"/>
      <c r="B7" s="131" t="s">
        <v>56</v>
      </c>
      <c r="C7" s="387" t="s">
        <v>270</v>
      </c>
      <c r="D7" s="387"/>
      <c r="E7" s="134">
        <v>0.4</v>
      </c>
      <c r="F7" s="133"/>
      <c r="G7" s="133"/>
    </row>
    <row r="8" spans="1:7" x14ac:dyDescent="0.25">
      <c r="A8" s="126"/>
      <c r="B8" s="131" t="s">
        <v>84</v>
      </c>
      <c r="C8" s="387" t="s">
        <v>271</v>
      </c>
      <c r="D8" s="387"/>
      <c r="E8" s="134">
        <v>0.6</v>
      </c>
      <c r="F8" s="133"/>
      <c r="G8" s="133"/>
    </row>
    <row r="9" spans="1:7" x14ac:dyDescent="0.25">
      <c r="A9" s="126"/>
      <c r="B9" s="131" t="s">
        <v>126</v>
      </c>
      <c r="C9" s="387" t="s">
        <v>272</v>
      </c>
      <c r="D9" s="387"/>
      <c r="E9" s="134">
        <v>0.15</v>
      </c>
      <c r="F9" s="133"/>
      <c r="G9" s="133"/>
    </row>
    <row r="10" spans="1:7" ht="15.75" thickBot="1" x14ac:dyDescent="0.3">
      <c r="A10" s="126"/>
      <c r="B10" s="216" t="s">
        <v>128</v>
      </c>
      <c r="C10" s="392" t="s">
        <v>309</v>
      </c>
      <c r="D10" s="392"/>
      <c r="E10" s="217">
        <f>ROUND((E5*E7/(1-E9)+E6*E8),4)</f>
        <v>0</v>
      </c>
      <c r="F10" s="136"/>
      <c r="G10" s="136"/>
    </row>
    <row r="11" spans="1:7" x14ac:dyDescent="0.25">
      <c r="A11" s="126"/>
      <c r="B11" s="137"/>
      <c r="C11" s="137"/>
      <c r="D11" s="138"/>
      <c r="E11" s="138"/>
      <c r="F11" s="139"/>
      <c r="G11" s="139"/>
    </row>
    <row r="12" spans="1:7" x14ac:dyDescent="0.25">
      <c r="A12" s="126"/>
      <c r="B12" s="137" t="s">
        <v>402</v>
      </c>
      <c r="C12" s="137"/>
      <c r="D12" s="137"/>
      <c r="E12" s="137"/>
      <c r="F12" s="137"/>
      <c r="G12" s="137"/>
    </row>
    <row r="13" spans="1:7" x14ac:dyDescent="0.25">
      <c r="A13" s="126"/>
      <c r="B13" s="393"/>
      <c r="C13" s="393"/>
      <c r="D13" s="393"/>
      <c r="E13" s="393"/>
      <c r="F13" s="393"/>
      <c r="G13" s="140"/>
    </row>
    <row r="14" spans="1:7" ht="15.75" thickBot="1" x14ac:dyDescent="0.3">
      <c r="A14" s="126"/>
      <c r="B14" s="137" t="s">
        <v>413</v>
      </c>
      <c r="C14" s="137"/>
      <c r="D14" s="137"/>
      <c r="E14" s="137"/>
      <c r="F14" s="141"/>
      <c r="G14" s="137"/>
    </row>
    <row r="15" spans="1:7" x14ac:dyDescent="0.25">
      <c r="A15" s="126"/>
      <c r="B15" s="394" t="s">
        <v>0</v>
      </c>
      <c r="C15" s="396" t="s">
        <v>1</v>
      </c>
      <c r="D15" s="396" t="s">
        <v>2</v>
      </c>
      <c r="E15" s="396" t="s">
        <v>303</v>
      </c>
      <c r="F15" s="398" t="s">
        <v>273</v>
      </c>
      <c r="G15" s="388"/>
    </row>
    <row r="16" spans="1:7" ht="42.75" customHeight="1" thickBot="1" x14ac:dyDescent="0.3">
      <c r="A16" s="126"/>
      <c r="B16" s="395"/>
      <c r="C16" s="397"/>
      <c r="D16" s="397"/>
      <c r="E16" s="397"/>
      <c r="F16" s="399"/>
      <c r="G16" s="389"/>
    </row>
    <row r="17" spans="1:7" ht="15.75" thickBot="1" x14ac:dyDescent="0.3">
      <c r="A17" s="126"/>
      <c r="B17" s="151" t="s">
        <v>3</v>
      </c>
      <c r="C17" s="152">
        <v>41</v>
      </c>
      <c r="D17" s="153" t="s">
        <v>274</v>
      </c>
      <c r="E17" s="72">
        <f>E18+E19+E20</f>
        <v>0</v>
      </c>
      <c r="F17" s="154">
        <f>IF(AND(E18=0,E19=0,E20=0),0,((E18*F18)+(E19*F19)+(E20*F20))/(E18+E19+E20))</f>
        <v>0</v>
      </c>
      <c r="G17" s="144"/>
    </row>
    <row r="18" spans="1:7" x14ac:dyDescent="0.25">
      <c r="A18" s="126"/>
      <c r="B18" s="155" t="s">
        <v>4</v>
      </c>
      <c r="C18" s="156">
        <v>414</v>
      </c>
      <c r="D18" s="157" t="s">
        <v>275</v>
      </c>
      <c r="E18" s="165"/>
      <c r="F18" s="166"/>
      <c r="G18" s="144"/>
    </row>
    <row r="19" spans="1:7" x14ac:dyDescent="0.25">
      <c r="A19" s="126"/>
      <c r="B19" s="131" t="s">
        <v>6</v>
      </c>
      <c r="C19" s="142">
        <v>415</v>
      </c>
      <c r="D19" s="143" t="s">
        <v>276</v>
      </c>
      <c r="E19" s="167"/>
      <c r="F19" s="168"/>
      <c r="G19" s="144"/>
    </row>
    <row r="20" spans="1:7" ht="26.25" thickBot="1" x14ac:dyDescent="0.3">
      <c r="A20" s="126"/>
      <c r="B20" s="135" t="s">
        <v>14</v>
      </c>
      <c r="C20" s="158" t="s">
        <v>277</v>
      </c>
      <c r="D20" s="146" t="s">
        <v>278</v>
      </c>
      <c r="E20" s="169"/>
      <c r="F20" s="170"/>
      <c r="G20" s="144"/>
    </row>
    <row r="21" spans="1:7" ht="26.25" thickBot="1" x14ac:dyDescent="0.3">
      <c r="A21" s="126"/>
      <c r="B21" s="151" t="s">
        <v>26</v>
      </c>
      <c r="C21" s="159" t="s">
        <v>279</v>
      </c>
      <c r="D21" s="153" t="s">
        <v>280</v>
      </c>
      <c r="E21" s="72">
        <f>E22+E23+E24+E25</f>
        <v>0</v>
      </c>
      <c r="F21" s="154">
        <f>IF(AND(E22=0,E23=0,E24=0,E25=0),0,((E22*F22)+(E23*F23)+(E24*F24)+(E25*F25))/(E22+E23+E24+E25))</f>
        <v>0</v>
      </c>
      <c r="G21" s="144"/>
    </row>
    <row r="22" spans="1:7" x14ac:dyDescent="0.25">
      <c r="A22" s="126"/>
      <c r="B22" s="148" t="s">
        <v>28</v>
      </c>
      <c r="C22" s="149">
        <v>422</v>
      </c>
      <c r="D22" s="150" t="s">
        <v>281</v>
      </c>
      <c r="E22" s="171"/>
      <c r="F22" s="172"/>
      <c r="G22" s="144"/>
    </row>
    <row r="23" spans="1:7" x14ac:dyDescent="0.25">
      <c r="A23" s="126"/>
      <c r="B23" s="131" t="s">
        <v>30</v>
      </c>
      <c r="C23" s="142">
        <v>423</v>
      </c>
      <c r="D23" s="143" t="s">
        <v>282</v>
      </c>
      <c r="E23" s="167"/>
      <c r="F23" s="168"/>
      <c r="G23" s="144"/>
    </row>
    <row r="24" spans="1:7" ht="30.75" customHeight="1" x14ac:dyDescent="0.25">
      <c r="A24" s="126"/>
      <c r="B24" s="131" t="s">
        <v>32</v>
      </c>
      <c r="C24" s="142" t="s">
        <v>283</v>
      </c>
      <c r="D24" s="145" t="s">
        <v>284</v>
      </c>
      <c r="E24" s="167"/>
      <c r="F24" s="168"/>
      <c r="G24" s="144"/>
    </row>
    <row r="25" spans="1:7" ht="26.25" thickBot="1" x14ac:dyDescent="0.3">
      <c r="A25" s="126"/>
      <c r="B25" s="160" t="s">
        <v>34</v>
      </c>
      <c r="C25" s="161" t="s">
        <v>285</v>
      </c>
      <c r="D25" s="162" t="s">
        <v>286</v>
      </c>
      <c r="E25" s="173"/>
      <c r="F25" s="174"/>
      <c r="G25" s="144"/>
    </row>
    <row r="26" spans="1:7" ht="15.75" thickBot="1" x14ac:dyDescent="0.3">
      <c r="A26" s="126"/>
      <c r="B26" s="99" t="s">
        <v>56</v>
      </c>
      <c r="C26" s="100"/>
      <c r="D26" s="163" t="s">
        <v>287</v>
      </c>
      <c r="E26" s="102">
        <f>E17+E21</f>
        <v>0</v>
      </c>
      <c r="F26" s="164">
        <f>IF(AND(E17=0,E21=0),0,((E17*F17)+(E21*F21))/E26)</f>
        <v>0</v>
      </c>
      <c r="G26" s="144"/>
    </row>
    <row r="27" spans="1:7" x14ac:dyDescent="0.25">
      <c r="A27" s="126"/>
      <c r="B27" s="137"/>
      <c r="C27" s="137"/>
      <c r="D27" s="137"/>
      <c r="E27" s="137"/>
      <c r="F27" s="137"/>
      <c r="G27" s="137"/>
    </row>
    <row r="28" spans="1:7" x14ac:dyDescent="0.25">
      <c r="A28" s="126"/>
      <c r="B28" s="137"/>
      <c r="C28" s="137"/>
      <c r="D28" s="137"/>
      <c r="E28" s="137"/>
      <c r="F28" s="137"/>
      <c r="G28" s="137"/>
    </row>
    <row r="29" spans="1:7" x14ac:dyDescent="0.25">
      <c r="B29" s="147"/>
      <c r="C29" s="147"/>
      <c r="D29" s="147"/>
      <c r="E29" s="147"/>
      <c r="F29" s="147"/>
      <c r="G29" s="147"/>
    </row>
    <row r="30" spans="1:7" x14ac:dyDescent="0.25">
      <c r="B30" s="147"/>
      <c r="C30" s="147"/>
      <c r="D30" s="147"/>
      <c r="E30" s="147"/>
      <c r="F30" s="147"/>
      <c r="G30" s="147"/>
    </row>
    <row r="31" spans="1:7" x14ac:dyDescent="0.25">
      <c r="B31" s="147"/>
      <c r="C31" s="147"/>
      <c r="D31" s="147"/>
      <c r="E31" s="147"/>
      <c r="F31" s="147"/>
      <c r="G31" s="147"/>
    </row>
  </sheetData>
  <mergeCells count="17">
    <mergeCell ref="G3:G4"/>
    <mergeCell ref="C5:D5"/>
    <mergeCell ref="C6:D6"/>
    <mergeCell ref="G15:G16"/>
    <mergeCell ref="E3:E4"/>
    <mergeCell ref="C7:D7"/>
    <mergeCell ref="C8:D8"/>
    <mergeCell ref="C9:D9"/>
    <mergeCell ref="C10:D10"/>
    <mergeCell ref="B13:F13"/>
    <mergeCell ref="B15:B16"/>
    <mergeCell ref="C15:C16"/>
    <mergeCell ref="D15:D16"/>
    <mergeCell ref="E15:E16"/>
    <mergeCell ref="F15:F16"/>
    <mergeCell ref="B3:B4"/>
    <mergeCell ref="C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D5" sqref="D5:D14"/>
    </sheetView>
  </sheetViews>
  <sheetFormatPr defaultRowHeight="15" x14ac:dyDescent="0.25"/>
  <cols>
    <col min="3" max="3" width="50.28515625" customWidth="1"/>
    <col min="4" max="4" width="24.5703125" customWidth="1"/>
    <col min="5" max="6" width="9.140625" style="198"/>
  </cols>
  <sheetData>
    <row r="2" spans="2:6" ht="15" customHeight="1" thickBot="1" x14ac:dyDescent="0.3">
      <c r="B2" s="213" t="s">
        <v>414</v>
      </c>
      <c r="C2" s="212"/>
      <c r="E2" s="199"/>
      <c r="F2" s="199"/>
    </row>
    <row r="3" spans="2:6" x14ac:dyDescent="0.25">
      <c r="B3" s="403" t="s">
        <v>0</v>
      </c>
      <c r="C3" s="405" t="s">
        <v>2</v>
      </c>
      <c r="D3" s="408" t="s">
        <v>308</v>
      </c>
      <c r="E3" s="200"/>
      <c r="F3" s="407"/>
    </row>
    <row r="4" spans="2:6" ht="15.75" thickBot="1" x14ac:dyDescent="0.3">
      <c r="B4" s="404"/>
      <c r="C4" s="406"/>
      <c r="D4" s="409"/>
      <c r="E4" s="201"/>
      <c r="F4" s="407"/>
    </row>
    <row r="5" spans="2:6" x14ac:dyDescent="0.25">
      <c r="B5" s="205">
        <v>1</v>
      </c>
      <c r="C5" s="206" t="s">
        <v>294</v>
      </c>
      <c r="D5" s="348"/>
      <c r="E5" s="202"/>
      <c r="F5" s="203"/>
    </row>
    <row r="6" spans="2:6" x14ac:dyDescent="0.25">
      <c r="B6" s="196">
        <v>2</v>
      </c>
      <c r="C6" s="195" t="s">
        <v>295</v>
      </c>
      <c r="D6" s="349"/>
      <c r="E6" s="202"/>
      <c r="F6" s="203"/>
    </row>
    <row r="7" spans="2:6" x14ac:dyDescent="0.25">
      <c r="B7" s="196">
        <v>3</v>
      </c>
      <c r="C7" s="276" t="s">
        <v>296</v>
      </c>
      <c r="D7" s="349"/>
      <c r="E7" s="202"/>
      <c r="F7" s="203"/>
    </row>
    <row r="8" spans="2:6" x14ac:dyDescent="0.25">
      <c r="B8" s="196">
        <v>4</v>
      </c>
      <c r="C8" s="195" t="s">
        <v>297</v>
      </c>
      <c r="D8" s="349"/>
      <c r="E8" s="202"/>
      <c r="F8" s="203"/>
    </row>
    <row r="9" spans="2:6" x14ac:dyDescent="0.25">
      <c r="B9" s="196">
        <v>5</v>
      </c>
      <c r="C9" s="195" t="s">
        <v>298</v>
      </c>
      <c r="D9" s="349"/>
      <c r="E9" s="202"/>
      <c r="F9" s="203"/>
    </row>
    <row r="10" spans="2:6" x14ac:dyDescent="0.25">
      <c r="B10" s="196">
        <v>6</v>
      </c>
      <c r="C10" s="195" t="s">
        <v>299</v>
      </c>
      <c r="D10" s="349"/>
      <c r="E10" s="202"/>
      <c r="F10" s="203"/>
    </row>
    <row r="11" spans="2:6" x14ac:dyDescent="0.25">
      <c r="B11" s="196">
        <v>7</v>
      </c>
      <c r="C11" s="195" t="s">
        <v>300</v>
      </c>
      <c r="D11" s="349"/>
      <c r="E11" s="202"/>
      <c r="F11" s="203"/>
    </row>
    <row r="12" spans="2:6" x14ac:dyDescent="0.25">
      <c r="B12" s="196">
        <v>8</v>
      </c>
      <c r="C12" s="195" t="s">
        <v>301</v>
      </c>
      <c r="D12" s="349"/>
      <c r="E12" s="202"/>
      <c r="F12" s="203"/>
    </row>
    <row r="13" spans="2:6" x14ac:dyDescent="0.25">
      <c r="B13" s="196">
        <v>9</v>
      </c>
      <c r="C13" s="195" t="s">
        <v>302</v>
      </c>
      <c r="D13" s="349"/>
      <c r="E13" s="202"/>
      <c r="F13" s="203"/>
    </row>
    <row r="14" spans="2:6" ht="15.75" thickBot="1" x14ac:dyDescent="0.3">
      <c r="B14" s="208">
        <v>10</v>
      </c>
      <c r="C14" s="209" t="s">
        <v>403</v>
      </c>
      <c r="D14" s="350"/>
      <c r="E14" s="202"/>
      <c r="F14" s="203"/>
    </row>
    <row r="15" spans="2:6" ht="15.75" thickBot="1" x14ac:dyDescent="0.3">
      <c r="B15" s="214">
        <v>11</v>
      </c>
      <c r="C15" s="215" t="s">
        <v>304</v>
      </c>
      <c r="D15" s="39">
        <f>SUM(D5:D14)</f>
        <v>0</v>
      </c>
      <c r="E15" s="203"/>
      <c r="F15" s="203"/>
    </row>
    <row r="17" spans="2:2" x14ac:dyDescent="0.25">
      <c r="B17" s="31" t="s">
        <v>404</v>
      </c>
    </row>
  </sheetData>
  <mergeCells count="4">
    <mergeCell ref="B3:B4"/>
    <mergeCell ref="C3:C4"/>
    <mergeCell ref="F3:F4"/>
    <mergeCell ref="D3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workbookViewId="0">
      <selection activeCell="D6" sqref="D6"/>
    </sheetView>
  </sheetViews>
  <sheetFormatPr defaultRowHeight="15" x14ac:dyDescent="0.25"/>
  <cols>
    <col min="3" max="3" width="21.28515625" customWidth="1"/>
    <col min="4" max="4" width="24.5703125" customWidth="1"/>
    <col min="5" max="6" width="9.140625" style="198"/>
  </cols>
  <sheetData>
    <row r="2" spans="2:6" ht="15" customHeight="1" thickBot="1" x14ac:dyDescent="0.3">
      <c r="B2" s="213" t="s">
        <v>415</v>
      </c>
      <c r="C2" s="213"/>
      <c r="D2" s="222"/>
      <c r="E2" s="199"/>
      <c r="F2" s="199"/>
    </row>
    <row r="3" spans="2:6" x14ac:dyDescent="0.25">
      <c r="B3" s="394" t="s">
        <v>0</v>
      </c>
      <c r="C3" s="396" t="s">
        <v>2</v>
      </c>
      <c r="D3" s="410" t="s">
        <v>307</v>
      </c>
      <c r="E3" s="200"/>
      <c r="F3" s="407"/>
    </row>
    <row r="4" spans="2:6" ht="15.75" thickBot="1" x14ac:dyDescent="0.3">
      <c r="B4" s="395"/>
      <c r="C4" s="397"/>
      <c r="D4" s="411"/>
      <c r="E4" s="201"/>
      <c r="F4" s="407"/>
    </row>
    <row r="5" spans="2:6" ht="48" customHeight="1" x14ac:dyDescent="0.25">
      <c r="B5" s="205">
        <v>1</v>
      </c>
      <c r="C5" s="206" t="s">
        <v>305</v>
      </c>
      <c r="D5" s="207"/>
      <c r="E5" s="202"/>
      <c r="F5" s="203"/>
    </row>
    <row r="6" spans="2:6" ht="38.25" x14ac:dyDescent="0.25">
      <c r="B6" s="196">
        <v>2</v>
      </c>
      <c r="C6" s="195" t="s">
        <v>329</v>
      </c>
      <c r="D6" s="204"/>
      <c r="E6" s="202"/>
      <c r="F6" s="203"/>
    </row>
    <row r="7" spans="2:6" ht="15.75" thickBot="1" x14ac:dyDescent="0.3">
      <c r="B7" s="197">
        <v>3</v>
      </c>
      <c r="C7" s="210" t="s">
        <v>306</v>
      </c>
      <c r="D7" s="211">
        <f>+D5-D6</f>
        <v>0</v>
      </c>
      <c r="E7" s="202"/>
      <c r="F7" s="203"/>
    </row>
  </sheetData>
  <mergeCells count="4">
    <mergeCell ref="B3:B4"/>
    <mergeCell ref="C3:C4"/>
    <mergeCell ref="D3:D4"/>
    <mergeCell ref="F3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Регулаторни извештај</vt:lpstr>
      <vt:lpstr>Варијабилни трошкови </vt:lpstr>
      <vt:lpstr>Фиксни трошкови</vt:lpstr>
      <vt:lpstr>Амортизација</vt:lpstr>
      <vt:lpstr>Регулисана средства</vt:lpstr>
      <vt:lpstr>Принос на регулисана средства</vt:lpstr>
      <vt:lpstr>Остали приходи</vt:lpstr>
      <vt:lpstr>Корекциони елемент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Ristic</dc:creator>
  <cp:lastModifiedBy>Windows User</cp:lastModifiedBy>
  <dcterms:created xsi:type="dcterms:W3CDTF">2015-05-27T10:42:48Z</dcterms:created>
  <dcterms:modified xsi:type="dcterms:W3CDTF">2018-08-31T09:40:42Z</dcterms:modified>
</cp:coreProperties>
</file>